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90" windowWidth="9555" windowHeight="6915" activeTab="2"/>
  </bookViews>
  <sheets>
    <sheet name="Lab Calculations" sheetId="1" r:id="rId1"/>
    <sheet name="Procedure" sheetId="2" r:id="rId2"/>
    <sheet name="Brew Day Worksheet" sheetId="5" r:id="rId3"/>
    <sheet name="Charts" sheetId="4" r:id="rId4"/>
    <sheet name="Appendix" sheetId="3" r:id="rId5"/>
  </sheets>
  <definedNames>
    <definedName name="_xlnm.Print_Area" localSheetId="4">Appendix!$B$1:$R$18</definedName>
    <definedName name="_xlnm.Print_Area" localSheetId="2">'Brew Day Worksheet'!$E$2:$N$33</definedName>
    <definedName name="_xlnm.Print_Area" localSheetId="3">Charts!$B$1:$O$39</definedName>
    <definedName name="_xlnm.Print_Area" localSheetId="1">Procedure!$B$1:$C$97</definedName>
  </definedNames>
  <calcPr calcId="144525"/>
</workbook>
</file>

<file path=xl/calcChain.xml><?xml version="1.0" encoding="utf-8"?>
<calcChain xmlns="http://schemas.openxmlformats.org/spreadsheetml/2006/main">
  <c r="J4" i="3" l="1"/>
  <c r="D30" i="1" s="1"/>
  <c r="P39" i="1" s="1"/>
  <c r="P42" i="1" s="1"/>
  <c r="J5" i="3"/>
  <c r="J6" i="3"/>
  <c r="N27" i="4"/>
  <c r="N26" i="4"/>
  <c r="N19" i="4"/>
  <c r="O19" i="4" s="1"/>
  <c r="N18" i="4"/>
  <c r="N17" i="4"/>
  <c r="N9" i="4"/>
  <c r="O27" i="4"/>
  <c r="L27" i="4"/>
  <c r="O26" i="4"/>
  <c r="L26" i="4"/>
  <c r="N25" i="4"/>
  <c r="O25" i="4" s="1"/>
  <c r="L25" i="4"/>
  <c r="L19" i="4"/>
  <c r="O18" i="4"/>
  <c r="L18" i="4"/>
  <c r="O17" i="4"/>
  <c r="L17" i="4"/>
  <c r="N11" i="4"/>
  <c r="O11" i="4" s="1"/>
  <c r="N10" i="4"/>
  <c r="O10" i="4" s="1"/>
  <c r="L11" i="4"/>
  <c r="L10" i="4"/>
  <c r="L9" i="4"/>
  <c r="H20" i="4"/>
  <c r="G20" i="4"/>
  <c r="F20" i="4"/>
  <c r="E20" i="4"/>
  <c r="D20" i="4"/>
  <c r="H19" i="4"/>
  <c r="G19" i="4"/>
  <c r="F19" i="4"/>
  <c r="E19" i="4"/>
  <c r="D19" i="4"/>
  <c r="H18" i="4"/>
  <c r="G18" i="4"/>
  <c r="F18" i="4"/>
  <c r="E18" i="4"/>
  <c r="D18" i="4"/>
  <c r="E12" i="4"/>
  <c r="F12" i="4"/>
  <c r="G12" i="4"/>
  <c r="H12" i="4"/>
  <c r="E13" i="4"/>
  <c r="F13" i="4"/>
  <c r="G13" i="4"/>
  <c r="H13" i="4"/>
  <c r="E14" i="4"/>
  <c r="F14" i="4"/>
  <c r="G14" i="4"/>
  <c r="H14" i="4"/>
  <c r="D13" i="4"/>
  <c r="D14" i="4"/>
  <c r="D12" i="4"/>
  <c r="D5" i="4"/>
  <c r="D8" i="4" s="1"/>
  <c r="D7" i="4"/>
  <c r="D6" i="4"/>
  <c r="H5" i="4"/>
  <c r="G5" i="4"/>
  <c r="F5" i="4"/>
  <c r="E5" i="4"/>
  <c r="F6" i="4"/>
  <c r="G6" i="4"/>
  <c r="G8" i="4" s="1"/>
  <c r="H6" i="4"/>
  <c r="F7" i="4"/>
  <c r="G7" i="4"/>
  <c r="H7" i="4"/>
  <c r="E6" i="4"/>
  <c r="E7" i="4"/>
  <c r="E10" i="1"/>
  <c r="E9" i="1"/>
  <c r="E8" i="1"/>
  <c r="C8" i="4"/>
  <c r="O9" i="4" l="1"/>
  <c r="H8" i="4"/>
  <c r="F8" i="4"/>
  <c r="E8" i="4"/>
  <c r="D16" i="1"/>
  <c r="L18" i="1"/>
  <c r="D26" i="1" l="1"/>
  <c r="H15" i="1"/>
  <c r="H14" i="1"/>
  <c r="L9" i="1" l="1"/>
  <c r="L12" i="1" l="1"/>
  <c r="L20" i="1" l="1"/>
  <c r="L24" i="1"/>
  <c r="L25" i="1" s="1"/>
  <c r="L13" i="1"/>
  <c r="L15" i="1" s="1"/>
  <c r="H16" i="1"/>
  <c r="E26" i="1"/>
  <c r="D27" i="1"/>
  <c r="L14" i="1" s="1"/>
  <c r="L26" i="1" l="1"/>
  <c r="L27" i="1" s="1"/>
  <c r="L21" i="1"/>
  <c r="D11" i="1"/>
  <c r="E11" i="1"/>
  <c r="D31" i="1" l="1"/>
  <c r="E30" i="1"/>
  <c r="Q39" i="1" l="1"/>
  <c r="Q40" i="1" s="1"/>
  <c r="E31" i="1"/>
  <c r="P40" i="1"/>
</calcChain>
</file>

<file path=xl/comments1.xml><?xml version="1.0" encoding="utf-8"?>
<comments xmlns="http://schemas.openxmlformats.org/spreadsheetml/2006/main">
  <authors>
    <author>Learning Center Admin</author>
    <author>Mark Williams</author>
  </authors>
  <commentList>
    <comment ref="D6" authorId="0">
      <text>
        <r>
          <rPr>
            <b/>
            <sz val="9"/>
            <color indexed="81"/>
            <rFont val="Tahoma"/>
            <family val="2"/>
          </rPr>
          <t>Standard Recipe</t>
        </r>
      </text>
    </comment>
    <comment ref="C13" authorId="1">
      <text>
        <r>
          <rPr>
            <b/>
            <sz val="9"/>
            <color indexed="81"/>
            <rFont val="Tahoma"/>
            <charset val="1"/>
          </rPr>
          <t>Mark Williams:</t>
        </r>
        <r>
          <rPr>
            <sz val="9"/>
            <color indexed="81"/>
            <rFont val="Tahoma"/>
            <charset val="1"/>
          </rPr>
          <t xml:space="preserve">
http://www.brew365.com/mash_sparge_water_calculator.php</t>
        </r>
      </text>
    </comment>
    <comment ref="C16" authorId="1">
      <text>
        <r>
          <rPr>
            <b/>
            <sz val="9"/>
            <color indexed="81"/>
            <rFont val="Tahoma"/>
            <family val="2"/>
          </rPr>
          <t>Mark Williams:</t>
        </r>
        <r>
          <rPr>
            <sz val="9"/>
            <color indexed="81"/>
            <rFont val="Tahoma"/>
            <family val="2"/>
          </rPr>
          <t xml:space="preserve">
Volume in mash tun with grains
(Lbs Grain) * (2 quarts water per pound) * (0.25 gallons per quart) = Gallons Water in Mash Tun
</t>
        </r>
      </text>
    </comment>
    <comment ref="C17" authorId="1">
      <text>
        <r>
          <rPr>
            <b/>
            <sz val="9"/>
            <color indexed="81"/>
            <rFont val="Tahoma"/>
            <family val="2"/>
          </rPr>
          <t>Mark Williams:</t>
        </r>
        <r>
          <rPr>
            <sz val="9"/>
            <color indexed="81"/>
            <rFont val="Tahoma"/>
            <family val="2"/>
          </rPr>
          <t xml:space="preserve">
Amount of water being used to "rinse" grains after mashing
</t>
        </r>
        <r>
          <rPr>
            <b/>
            <sz val="9"/>
            <color indexed="81"/>
            <rFont val="Tahoma"/>
            <family val="2"/>
          </rPr>
          <t>Rule of Thumb</t>
        </r>
        <r>
          <rPr>
            <sz val="9"/>
            <color indexed="81"/>
            <rFont val="Tahoma"/>
            <family val="2"/>
          </rPr>
          <t xml:space="preserve">:Use 1.5 times amount used in Mashing
</t>
        </r>
      </text>
    </comment>
    <comment ref="C18" authorId="1">
      <text>
        <r>
          <rPr>
            <b/>
            <sz val="9"/>
            <color indexed="81"/>
            <rFont val="Tahoma"/>
            <family val="2"/>
          </rPr>
          <t>Mark Williams:</t>
        </r>
        <r>
          <rPr>
            <sz val="9"/>
            <color indexed="81"/>
            <rFont val="Tahoma"/>
            <family val="2"/>
          </rPr>
          <t xml:space="preserve">
Volume in boiling kettle, before boiling commences</t>
        </r>
      </text>
    </comment>
    <comment ref="C19" authorId="1">
      <text>
        <r>
          <rPr>
            <b/>
            <sz val="9"/>
            <color indexed="81"/>
            <rFont val="Tahoma"/>
            <family val="2"/>
          </rPr>
          <t>Mark Williams:</t>
        </r>
        <r>
          <rPr>
            <sz val="9"/>
            <color indexed="81"/>
            <rFont val="Tahoma"/>
            <family val="2"/>
          </rPr>
          <t xml:space="preserve">
After boiling is finished, water is added to have this amount</t>
        </r>
      </text>
    </comment>
  </commentList>
</comments>
</file>

<file path=xl/comments2.xml><?xml version="1.0" encoding="utf-8"?>
<comments xmlns="http://schemas.openxmlformats.org/spreadsheetml/2006/main">
  <authors>
    <author>Learning Center Admin</author>
  </authors>
  <commentList>
    <comment ref="C4" authorId="0">
      <text>
        <r>
          <rPr>
            <b/>
            <sz val="9"/>
            <color indexed="81"/>
            <rFont val="Tahoma"/>
            <family val="2"/>
          </rPr>
          <t>Standard Recipe</t>
        </r>
      </text>
    </comment>
  </commentList>
</comments>
</file>

<file path=xl/comments3.xml><?xml version="1.0" encoding="utf-8"?>
<comments xmlns="http://schemas.openxmlformats.org/spreadsheetml/2006/main">
  <authors>
    <author>Mark Williams</author>
  </authors>
  <commentList>
    <comment ref="H3" authorId="0">
      <text>
        <r>
          <rPr>
            <b/>
            <sz val="9"/>
            <color indexed="81"/>
            <rFont val="Tahoma"/>
            <family val="2"/>
          </rPr>
          <t>Mark Williams:</t>
        </r>
        <r>
          <rPr>
            <sz val="9"/>
            <color indexed="81"/>
            <rFont val="Tahoma"/>
            <family val="2"/>
          </rPr>
          <t xml:space="preserve">
Moisture Content of Grains</t>
        </r>
      </text>
    </comment>
    <comment ref="I3" authorId="0">
      <text>
        <r>
          <rPr>
            <b/>
            <sz val="9"/>
            <color indexed="81"/>
            <rFont val="Tahoma"/>
            <family val="2"/>
          </rPr>
          <t>Mark Williams:</t>
        </r>
        <r>
          <rPr>
            <sz val="9"/>
            <color indexed="81"/>
            <rFont val="Tahoma"/>
            <family val="2"/>
          </rPr>
          <t xml:space="preserve">
Fine Grind Dry Basis</t>
        </r>
      </text>
    </comment>
    <comment ref="J3" authorId="0">
      <text>
        <r>
          <rPr>
            <b/>
            <sz val="9"/>
            <color indexed="81"/>
            <rFont val="Tahoma"/>
            <family val="2"/>
          </rPr>
          <t>Mark Williams:</t>
        </r>
        <r>
          <rPr>
            <sz val="9"/>
            <color indexed="81"/>
            <rFont val="Tahoma"/>
            <family val="2"/>
          </rPr>
          <t xml:space="preserve">
Points per Pound per Gallon
The 46 comes Sucrose - the standard 
--1 pound of sucrose will raise 1 gallon of water 46 points (1.046)</t>
        </r>
      </text>
    </comment>
    <comment ref="K3" authorId="0">
      <text>
        <r>
          <rPr>
            <b/>
            <sz val="9"/>
            <color indexed="81"/>
            <rFont val="Tahoma"/>
            <family val="2"/>
          </rPr>
          <t>Mark Williams:</t>
        </r>
        <r>
          <rPr>
            <sz val="9"/>
            <color indexed="81"/>
            <rFont val="Tahoma"/>
            <family val="2"/>
          </rPr>
          <t xml:space="preserve">
Course Grind Dry Basis</t>
        </r>
      </text>
    </comment>
    <comment ref="N3" authorId="0">
      <text>
        <r>
          <rPr>
            <b/>
            <sz val="9"/>
            <color indexed="81"/>
            <rFont val="Tahoma"/>
            <family val="2"/>
          </rPr>
          <t>Mark Williams:</t>
        </r>
        <r>
          <rPr>
            <sz val="9"/>
            <color indexed="81"/>
            <rFont val="Tahoma"/>
            <family val="2"/>
          </rPr>
          <t xml:space="preserve">
Soluble/Total Protein
</t>
        </r>
      </text>
    </comment>
    <comment ref="P3" authorId="0">
      <text>
        <r>
          <rPr>
            <b/>
            <sz val="9"/>
            <color indexed="81"/>
            <rFont val="Tahoma"/>
            <family val="2"/>
          </rPr>
          <t>Mark Williams:</t>
        </r>
        <r>
          <rPr>
            <sz val="9"/>
            <color indexed="81"/>
            <rFont val="Tahoma"/>
            <family val="2"/>
          </rPr>
          <t xml:space="preserve">
Diastatic Power
-Lintner</t>
        </r>
      </text>
    </comment>
    <comment ref="Q3" authorId="0">
      <text>
        <r>
          <rPr>
            <b/>
            <sz val="9"/>
            <color indexed="81"/>
            <rFont val="Tahoma"/>
            <family val="2"/>
          </rPr>
          <t>Mark Williams:</t>
        </r>
        <r>
          <rPr>
            <sz val="9"/>
            <color indexed="81"/>
            <rFont val="Tahoma"/>
            <family val="2"/>
          </rPr>
          <t xml:space="preserve">
Lovibond</t>
        </r>
      </text>
    </comment>
  </commentList>
</comments>
</file>

<file path=xl/sharedStrings.xml><?xml version="1.0" encoding="utf-8"?>
<sst xmlns="http://schemas.openxmlformats.org/spreadsheetml/2006/main" count="283" uniqueCount="237">
  <si>
    <t>Malt Characteristics</t>
  </si>
  <si>
    <t>FGDB</t>
  </si>
  <si>
    <t>CGDB</t>
  </si>
  <si>
    <t>Briess Organic Carapils</t>
  </si>
  <si>
    <t>Briess Caramel 60L</t>
  </si>
  <si>
    <t>Briess Organic 2-Row 50</t>
  </si>
  <si>
    <t>Mealy</t>
  </si>
  <si>
    <t>Half</t>
  </si>
  <si>
    <t>Glassy</t>
  </si>
  <si>
    <t>Plump</t>
  </si>
  <si>
    <t>Thru</t>
  </si>
  <si>
    <t>Moisture</t>
  </si>
  <si>
    <t>FG/CG Dif</t>
  </si>
  <si>
    <t>Protein</t>
  </si>
  <si>
    <t>S/T</t>
  </si>
  <si>
    <t>Alpha</t>
  </si>
  <si>
    <t>DP</t>
  </si>
  <si>
    <t>Color</t>
  </si>
  <si>
    <t>Series 52, 91/2'' Cell</t>
  </si>
  <si>
    <t>FGDB:</t>
  </si>
  <si>
    <t xml:space="preserve">CGDB: </t>
  </si>
  <si>
    <t>The maximum soluble extract a malt will yield with a grind setting similar to what would be used in industry</t>
  </si>
  <si>
    <t>Amt. (lbs)</t>
  </si>
  <si>
    <t>Total</t>
  </si>
  <si>
    <t>ppg</t>
  </si>
  <si>
    <t>The maximum soluble extract the malt will yield when mashed in a laboratory setting, rest is husk/insoluble</t>
  </si>
  <si>
    <t>Max Original Gravity</t>
  </si>
  <si>
    <t>Batch Size (Gallons)</t>
  </si>
  <si>
    <t>Brewers Yield:</t>
  </si>
  <si>
    <t>SG:</t>
  </si>
  <si>
    <t>Points:</t>
  </si>
  <si>
    <t>Sample Original Gravity</t>
  </si>
  <si>
    <t>Equipment</t>
  </si>
  <si>
    <t>Stop Watch</t>
  </si>
  <si>
    <t>Pipette Sample Drawer</t>
  </si>
  <si>
    <t>Pipette</t>
  </si>
  <si>
    <t>Sample containers</t>
  </si>
  <si>
    <t>1 liter = 0.264172052 US gallons</t>
  </si>
  <si>
    <t>Gallons:</t>
  </si>
  <si>
    <t>Liters:</t>
  </si>
  <si>
    <t>Unit Conversions</t>
  </si>
  <si>
    <t>Water Bath</t>
  </si>
  <si>
    <t>Acetonitrile</t>
  </si>
  <si>
    <t>DI Water</t>
  </si>
  <si>
    <t>Grains</t>
  </si>
  <si>
    <t>Scale</t>
  </si>
  <si>
    <t>BioReactor w/Stirrer</t>
  </si>
  <si>
    <t>Mill</t>
  </si>
  <si>
    <t>Reaction Vessel</t>
  </si>
  <si>
    <t>Materials</t>
  </si>
  <si>
    <t>°C</t>
  </si>
  <si>
    <t>°F</t>
  </si>
  <si>
    <t>A</t>
  </si>
  <si>
    <t>B</t>
  </si>
  <si>
    <t>min</t>
  </si>
  <si>
    <t>ml</t>
  </si>
  <si>
    <t>Definitions</t>
  </si>
  <si>
    <t>Setting the Experimental Parameters</t>
  </si>
  <si>
    <t>Total Test Time:</t>
  </si>
  <si>
    <t>Sample Size:</t>
  </si>
  <si>
    <t>Test Interval:</t>
  </si>
  <si>
    <t>Total Samples:</t>
  </si>
  <si>
    <t>Volume Removed:</t>
  </si>
  <si>
    <t>%A:</t>
  </si>
  <si>
    <t>%B:</t>
  </si>
  <si>
    <t>Total Samples</t>
  </si>
  <si>
    <t># of Temps:</t>
  </si>
  <si>
    <t>Trials per Temp:</t>
  </si>
  <si>
    <t>Total Sample Volume:</t>
  </si>
  <si>
    <t>hours</t>
  </si>
  <si>
    <t>hour</t>
  </si>
  <si>
    <t>Beta</t>
  </si>
  <si>
    <t>5 to 6</t>
  </si>
  <si>
    <t>4 to 6</t>
  </si>
  <si>
    <t>Procedure for Mash Kinetics</t>
  </si>
  <si>
    <t>Active pH</t>
  </si>
  <si>
    <t>Preferred pH</t>
  </si>
  <si>
    <t>10 Gallon Mash Tun w/False Bottom</t>
  </si>
  <si>
    <t>Wort Chiller</t>
  </si>
  <si>
    <t>Screw Driver</t>
  </si>
  <si>
    <t>Place mash tun onto heater</t>
  </si>
  <si>
    <t>Attach propane to propane heater and set up next to water bath</t>
  </si>
  <si>
    <t>Turn propane heater on (this can be turned on while filling mash tun with water to save time)</t>
  </si>
  <si>
    <t>131-150°F</t>
  </si>
  <si>
    <t>154-162°F</t>
  </si>
  <si>
    <t>Total # of Samples:</t>
  </si>
  <si>
    <t>*Shut gas off at canister and burner regulator</t>
  </si>
  <si>
    <t>For Each Sample</t>
  </si>
  <si>
    <t>a</t>
  </si>
  <si>
    <t>b</t>
  </si>
  <si>
    <t>c</t>
  </si>
  <si>
    <t>d</t>
  </si>
  <si>
    <t>e</t>
  </si>
  <si>
    <t>Place sample into ice bath</t>
  </si>
  <si>
    <t>Record time sample taken</t>
  </si>
  <si>
    <t>Measure out grain bill and mill into bucket</t>
  </si>
  <si>
    <t>Label and cover sample</t>
  </si>
  <si>
    <t>*Make sure hose clamps are firm, do not crush the hose barbs</t>
  </si>
  <si>
    <t>After 60 minutes, shut off water bath and remove wort chiller</t>
  </si>
  <si>
    <t>Setting Up the Mash</t>
  </si>
  <si>
    <t xml:space="preserve">As the mash tun heats up, prepare an ice bath to hold samples </t>
  </si>
  <si>
    <t>*After grains are introduced to tun mixture must be stirred regularly, right before taking each sample</t>
  </si>
  <si>
    <t>Recirculate this wort by putting it back into mash tun</t>
  </si>
  <si>
    <t>Take 1st sample</t>
  </si>
  <si>
    <t>Do this until the wort "clears"</t>
  </si>
  <si>
    <t>What is Mashout?</t>
  </si>
  <si>
    <t>Before the sweet wort is drained from the mash and the grain is rinsed (sparged) of the residual sugars, many brewers perform a mashout. Mashout is the term for raising the temperature of the mash to 170°F prior to lautering. This step stops all of the enzyme action (preserving your fermentable sugar profile) and makes the grainbed and wort more fluid. For most mashes with a ratio of 1.5-2 quarts of water per pound of grain, the mashout is not needed. The grainbed will be loose enough to flow well. For a thicker mash, or a mash composed of more than 25% of wheat or oats, a mashout may be needed to prevent a Set Mash/Stuck Sparge. This is when the grain bed plugs up and no liquid will flow through it. A mashout helps prevent this by making the sugars more fluid; like the difference between warm and cold honey. The mashout step can be done using external heat or by adding hot water according to the multi-rest infusion calculations. (See chapter 16.) A lot of homebrewers tend to skip the mashout step for most mashes with no consequences.</t>
  </si>
  <si>
    <t>What is Recirculation?</t>
  </si>
  <si>
    <t>After the grain bed has settled and is ready to be lautered, the first few quarts of wort are drawn out through the drain of the lauter tun and poured back in on top of the grainbed. The first few quarts are almost always cloudy with proteins and grain debris and this step filters out the undesired material from getting in your boiling pot. The wort should clear fairly quickly. After the worts starts running clear (it will be dark and a little bit cloudy), you are ready to collect the wort and sparge the grainbed. Re-circulation may be necessary anytime the grain bed is disturbed and bits of grain and husk appear in the runoff.</t>
  </si>
  <si>
    <t>Getting the Wort Out - Batch Sparge</t>
  </si>
  <si>
    <t>Final Batch Size</t>
  </si>
  <si>
    <t>Temperature</t>
  </si>
  <si>
    <t>5.2 - 5.8</t>
  </si>
  <si>
    <t>4.5 - 5.5</t>
  </si>
  <si>
    <t>Testing Temperature</t>
  </si>
  <si>
    <t>Enzyme Properties</t>
  </si>
  <si>
    <t>Grain Bill</t>
  </si>
  <si>
    <t>Theoretical Yields</t>
  </si>
  <si>
    <t>Estimating # of Samples</t>
  </si>
  <si>
    <t>Mashing Volume:</t>
  </si>
  <si>
    <t>Sparge Volume:</t>
  </si>
  <si>
    <t>Boiling Volume:</t>
  </si>
  <si>
    <t>Volumes</t>
  </si>
  <si>
    <t>Final Volume:</t>
  </si>
  <si>
    <t>Total Time on HPLC:</t>
  </si>
  <si>
    <t>Time per Temp:</t>
  </si>
  <si>
    <t>HPLC Time Per Sample:</t>
  </si>
  <si>
    <t xml:space="preserve">*Things in red can be changed </t>
  </si>
  <si>
    <t xml:space="preserve">Samples Per Trial </t>
  </si>
  <si>
    <t>gallons</t>
  </si>
  <si>
    <t>Take mash tun off of burner</t>
  </si>
  <si>
    <t>Boiling</t>
  </si>
  <si>
    <t>Turn on heater and bring wort to a boil</t>
  </si>
  <si>
    <t>When rigorous boil commences hot break will occur</t>
  </si>
  <si>
    <t>After hot break, begin recording time and add hops according to hop schedule</t>
  </si>
  <si>
    <t>Cooling the Wort</t>
  </si>
  <si>
    <t>*Make sure there is enough water in water bath</t>
  </si>
  <si>
    <t>Place wort chiller coil into mash tun</t>
  </si>
  <si>
    <t>Use screwdriver to attach wort chiller coil lines to water bath flow leads</t>
  </si>
  <si>
    <t>MAKE SURE PLASTIC HOSES ON WORT CHILLER COIL AND MASH TUN ARE CLEAR OF THE OPEN FLAME. THEY WILL MELT!</t>
  </si>
  <si>
    <t>*Pay careful attention to temperature, adjust water bath dial in accordance to temperature shifts (~5 degree increments up/down)</t>
  </si>
  <si>
    <t>Attach wort chiller to cold water faucet, make sure exit hose is in drain</t>
  </si>
  <si>
    <t>Submerge wort chiller into wort and slowly turn on cold water</t>
  </si>
  <si>
    <t>Continuously stir wort until it is chilled to ~70-80 ° F</t>
  </si>
  <si>
    <t>Remove wort chiller</t>
  </si>
  <si>
    <t>Add DI water until 10 gallons are present in boiling kettle (kettle capacity = 10.5 gallons)</t>
  </si>
  <si>
    <t>Stir well</t>
  </si>
  <si>
    <t>Pitching The Yeast</t>
  </si>
  <si>
    <t>*If yeast is added to wort that is too hot, it will destroy the yeast</t>
  </si>
  <si>
    <t>Filling the Fermenters</t>
  </si>
  <si>
    <t>Add yeast to first fermenter, place stainless steel mesh on top of bucket</t>
  </si>
  <si>
    <t>Drain wort into fermenter until the 5 gallon mark</t>
  </si>
  <si>
    <t>Repeat for 2nd fermenter</t>
  </si>
  <si>
    <t>Cover each fermenter with lid</t>
  </si>
  <si>
    <t>Place in fridge</t>
  </si>
  <si>
    <t>Drain some wort into beaker for hydrometer/refractometer testing</t>
  </si>
  <si>
    <t>Cleaning</t>
  </si>
  <si>
    <t>Start recording time</t>
  </si>
  <si>
    <t>Drain wort into boiling kettle</t>
  </si>
  <si>
    <t>Test specific gravity, calculate brewing yield</t>
  </si>
  <si>
    <t>*Check propane tank to make sure it has enough gas</t>
  </si>
  <si>
    <t>Fill mash tun with 30 Liters of water</t>
  </si>
  <si>
    <t>Mashing</t>
  </si>
  <si>
    <t>When water reaches temperature (see chart), shut off propane tank and burner</t>
  </si>
  <si>
    <t>Add milled grains, stir gently to distribute</t>
  </si>
  <si>
    <r>
      <t xml:space="preserve">Stop reaction by adding </t>
    </r>
    <r>
      <rPr>
        <b/>
        <sz val="11"/>
        <color theme="1"/>
        <rFont val="Calibri"/>
        <family val="2"/>
        <scheme val="minor"/>
      </rPr>
      <t>1 ml of Base</t>
    </r>
  </si>
  <si>
    <r>
      <t xml:space="preserve">Sample volume = </t>
    </r>
    <r>
      <rPr>
        <b/>
        <sz val="11"/>
        <color theme="1"/>
        <rFont val="Calibri"/>
        <family val="2"/>
        <scheme val="minor"/>
      </rPr>
      <t>15 ml</t>
    </r>
  </si>
  <si>
    <t>f</t>
  </si>
  <si>
    <t>To prevent excessive solids, place stainless steel strainer into the top of the mash tun with the curved side down</t>
  </si>
  <si>
    <t>g</t>
  </si>
  <si>
    <t>Take sample every 5 minutes for 60 minutes</t>
  </si>
  <si>
    <t>Disconnect wort chiller from water bath, drain hoses and reconnect the original connections</t>
  </si>
  <si>
    <t>Use a beaker to scoop wort for samples, pour excess back into mash tun</t>
  </si>
  <si>
    <t>Drain wort from bottom of mash tun into red bucket</t>
  </si>
  <si>
    <t>Clean Mash Tun, False Bottom, Brewing Paddle, Wort Chiller, Beaker, Stainless Steel Mesh Strainer, Red Bucket</t>
  </si>
  <si>
    <r>
      <t>During these 60 minutes, heat</t>
    </r>
    <r>
      <rPr>
        <b/>
        <sz val="11"/>
        <color theme="1"/>
        <rFont val="Calibri"/>
        <family val="2"/>
        <scheme val="minor"/>
      </rPr>
      <t xml:space="preserve"> 4 gallons</t>
    </r>
    <r>
      <rPr>
        <sz val="11"/>
        <color theme="1"/>
        <rFont val="Calibri"/>
        <family val="2"/>
        <scheme val="minor"/>
      </rPr>
      <t xml:space="preserve"> of water in small stainless steel pot to 150° F using propane heater - This is for sparging (Do not exceed 170° F)</t>
    </r>
  </si>
  <si>
    <t>When wort finishes draining close valve</t>
  </si>
  <si>
    <t>Add sparge water, being careful to minimize disturbance of grain bed</t>
  </si>
  <si>
    <t>Open valve to collect more wort, recirculate initial volume as before</t>
  </si>
  <si>
    <t>Collect rest of wort in stainless steel pot you used to heat sparge water</t>
  </si>
  <si>
    <t>Place boiling kettle onto propane burner</t>
  </si>
  <si>
    <t>During this time, measure out hops from hop bill, make sure to place leaf hops in hop bags</t>
  </si>
  <si>
    <t>*It is easy to set and forget, an unwatched kettle boils over, pay attention!</t>
  </si>
  <si>
    <t>After adding last hops submerge wort chiller into boiling water to sterilize it</t>
  </si>
  <si>
    <t>*Be careful rubber hoses are not exposed to the open flame or near the bottom</t>
  </si>
  <si>
    <t>*During this time, clean the mash tun</t>
  </si>
  <si>
    <t>*Empty spent grains into garbage pail</t>
  </si>
  <si>
    <t>*Place labeled samples into chest fridge</t>
  </si>
  <si>
    <t>While boiling, another group member should sanitize the fermentation buckets, lids, wine thief, air locks, Pyrex cup for pitching yeast</t>
  </si>
  <si>
    <r>
      <t xml:space="preserve">Fill sanitized Pyrex ~2/3 with wort from boiling kettle, cover with saran wrap and chill on ice bath until </t>
    </r>
    <r>
      <rPr>
        <b/>
        <sz val="11"/>
        <color theme="1"/>
        <rFont val="Calibri"/>
        <family val="2"/>
        <scheme val="minor"/>
      </rPr>
      <t>temperature on back of yeast packet</t>
    </r>
  </si>
  <si>
    <t>Once chilled, add 2 packets of yeast and re-cover with saran wrap</t>
  </si>
  <si>
    <t>Clean all equipment thoroughly, it is much easier to do a good job now than once wort dries up on surfaces</t>
  </si>
  <si>
    <t>Blow air through wort chiller to dry the inside and through stainless steel strainer</t>
  </si>
  <si>
    <t>*Save some sanitizer in a beaker, this will be used later in airlocks</t>
  </si>
  <si>
    <t>Add air lock, gently ush into grommet with a twisting motion (to avoid losing it into bucket)</t>
  </si>
  <si>
    <t>Top off airlock with sanitizer</t>
  </si>
  <si>
    <t>Testing/Measuring/Preparation</t>
  </si>
  <si>
    <t>Set water bath to temperature for corresponding mash temperature (see chart)</t>
  </si>
  <si>
    <t>**Take care to not stir too vigorously so that oxygen in the air does not oxidize the wort</t>
  </si>
  <si>
    <t>Stop when you are approaching 7-8 gallons in boiling kettle, do not exceed this volume</t>
  </si>
  <si>
    <t>Pay attention during boil to prevent boil over (Adjust propane burner/stir/change cover orientation but do not covered completely)</t>
  </si>
  <si>
    <t>Briess Organic 2-Row 50 (lbs)</t>
  </si>
  <si>
    <t>Briess Caramel 60L (lbs)</t>
  </si>
  <si>
    <t>Briess Organic Carapils (lbs)</t>
  </si>
  <si>
    <t>Total (lbs)</t>
  </si>
  <si>
    <t>SAAZ @ 60 minutes</t>
  </si>
  <si>
    <t>Cascade @ 10 minutes</t>
  </si>
  <si>
    <t>Cascade @ 5 minutes</t>
  </si>
  <si>
    <t>Temperature Chart</t>
  </si>
  <si>
    <t>Desired Mashing Temperature</t>
  </si>
  <si>
    <t>Strike Water Temperature</t>
  </si>
  <si>
    <t>Cold Water Temp °F:</t>
  </si>
  <si>
    <r>
      <t xml:space="preserve">Hop Bill </t>
    </r>
    <r>
      <rPr>
        <b/>
        <sz val="14"/>
        <color theme="1"/>
        <rFont val="Calibri"/>
        <family val="2"/>
        <scheme val="minor"/>
      </rPr>
      <t>(Ounces)</t>
    </r>
    <r>
      <rPr>
        <sz val="14"/>
        <color theme="1"/>
        <rFont val="Calibri"/>
        <family val="2"/>
        <scheme val="minor"/>
      </rPr>
      <t xml:space="preserve"> and Schedule (Countdown of Boil Time)</t>
    </r>
  </si>
  <si>
    <r>
      <t xml:space="preserve">Hop Bill </t>
    </r>
    <r>
      <rPr>
        <b/>
        <sz val="14"/>
        <color theme="1"/>
        <rFont val="Calibri"/>
        <family val="2"/>
        <scheme val="minor"/>
      </rPr>
      <t>(Grams)</t>
    </r>
    <r>
      <rPr>
        <sz val="14"/>
        <color theme="1"/>
        <rFont val="Calibri"/>
        <family val="2"/>
        <scheme val="minor"/>
      </rPr>
      <t xml:space="preserve"> and Schedule (Countdown of Boil Time)</t>
    </r>
  </si>
  <si>
    <t>Mash Temperature:</t>
  </si>
  <si>
    <t>Date:</t>
  </si>
  <si>
    <t>Original Gravity</t>
  </si>
  <si>
    <t>Final Gravity</t>
  </si>
  <si>
    <t>Hydrometer:</t>
  </si>
  <si>
    <t>Refractometer:</t>
  </si>
  <si>
    <t>Batch Size:</t>
  </si>
  <si>
    <t>Time elapsed to raise Initial Water Temp to Strike Water Temp:</t>
  </si>
  <si>
    <t>Initial Water Temperature:</t>
  </si>
  <si>
    <t>Strike Water Temperature:</t>
  </si>
  <si>
    <t>Temperatures</t>
  </si>
  <si>
    <t>Water Bath Temperature:</t>
  </si>
  <si>
    <t>Recipe Name:</t>
  </si>
  <si>
    <t>Sparge Water:</t>
  </si>
  <si>
    <t>Mash Water:</t>
  </si>
  <si>
    <t>Sparge Water Temperature:</t>
  </si>
  <si>
    <t>Fermentation Temperature:</t>
  </si>
  <si>
    <t>Date Fermentation Begin:</t>
  </si>
  <si>
    <t>Date Fermentation End:</t>
  </si>
  <si>
    <t>Bottles Produced:</t>
  </si>
  <si>
    <t>Team Members Brewing:</t>
  </si>
  <si>
    <t xml:space="preserve"> </t>
  </si>
  <si>
    <t>Maximum Yield: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</si>
</sst>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21" x14ac:knownFonts="1">
    <font>
      <sz val="11"/>
      <color theme="1"/>
      <name val="Calibri"/>
      <family val="2"/>
      <scheme val="minor"/>
    </font>
    <font>
      <b/>
      <sz val="11"/>
      <color theme="1"/>
      <name val="Calibri"/>
      <family val="2"/>
      <scheme val="minor"/>
    </font>
    <font>
      <sz val="10"/>
      <name val="Arial"/>
      <family val="2"/>
    </font>
    <font>
      <b/>
      <sz val="14"/>
      <color theme="1"/>
      <name val="Calibri"/>
      <family val="2"/>
      <scheme val="minor"/>
    </font>
    <font>
      <sz val="9"/>
      <color indexed="81"/>
      <name val="Tahoma"/>
      <family val="2"/>
    </font>
    <font>
      <b/>
      <sz val="9"/>
      <color indexed="81"/>
      <name val="Tahoma"/>
      <family val="2"/>
    </font>
    <font>
      <b/>
      <u/>
      <sz val="11"/>
      <color theme="1"/>
      <name val="Calibri"/>
      <family val="2"/>
      <scheme val="minor"/>
    </font>
    <font>
      <b/>
      <sz val="11"/>
      <color theme="1"/>
      <name val="Calibri"/>
      <family val="2"/>
    </font>
    <font>
      <sz val="10"/>
      <color theme="1"/>
      <name val="Verdana"/>
      <family val="2"/>
    </font>
    <font>
      <b/>
      <sz val="10"/>
      <color theme="1"/>
      <name val="Verdana"/>
      <family val="2"/>
    </font>
    <font>
      <sz val="11"/>
      <color rgb="FFFF0000"/>
      <name val="Calibri"/>
      <family val="2"/>
      <scheme val="minor"/>
    </font>
    <font>
      <b/>
      <sz val="11"/>
      <color rgb="FFFF0000"/>
      <name val="Calibri"/>
      <family val="2"/>
      <scheme val="minor"/>
    </font>
    <font>
      <sz val="11"/>
      <name val="Calibri"/>
      <family val="2"/>
      <scheme val="minor"/>
    </font>
    <font>
      <sz val="9"/>
      <color indexed="81"/>
      <name val="Tahoma"/>
      <charset val="1"/>
    </font>
    <font>
      <b/>
      <sz val="9"/>
      <color indexed="81"/>
      <name val="Tahoma"/>
      <charset val="1"/>
    </font>
    <font>
      <sz val="12"/>
      <color theme="1"/>
      <name val="Calibri"/>
      <family val="2"/>
      <scheme val="minor"/>
    </font>
    <font>
      <sz val="14"/>
      <color theme="1"/>
      <name val="Calibri"/>
      <family val="2"/>
      <scheme val="minor"/>
    </font>
    <font>
      <b/>
      <sz val="11"/>
      <name val="Calibri"/>
      <family val="2"/>
      <scheme val="minor"/>
    </font>
    <font>
      <u/>
      <sz val="11"/>
      <color theme="1"/>
      <name val="Calibri"/>
      <family val="2"/>
      <scheme val="minor"/>
    </font>
    <font>
      <b/>
      <sz val="16"/>
      <color theme="1"/>
      <name val="Calibri"/>
      <family val="2"/>
      <scheme val="minor"/>
    </font>
    <font>
      <b/>
      <u/>
      <sz val="16"/>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1"/>
        <bgColor indexed="64"/>
      </patternFill>
    </fill>
  </fills>
  <borders count="37">
    <border>
      <left/>
      <right/>
      <top/>
      <bottom/>
      <diagonal/>
    </border>
    <border>
      <left/>
      <right/>
      <top/>
      <bottom style="thin">
        <color indexed="64"/>
      </bottom>
      <diagonal/>
    </border>
    <border>
      <left/>
      <right style="thin">
        <color indexed="64"/>
      </right>
      <top/>
      <bottom/>
      <diagonal/>
    </border>
    <border>
      <left/>
      <right style="medium">
        <color indexed="64"/>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top style="thin">
        <color indexed="64"/>
      </top>
      <bottom/>
      <diagonal/>
    </border>
    <border>
      <left/>
      <right style="thin">
        <color indexed="64"/>
      </right>
      <top style="medium">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xf numFmtId="0" fontId="2" fillId="0" borderId="0"/>
  </cellStyleXfs>
  <cellXfs count="194">
    <xf numFmtId="0" fontId="0" fillId="0" borderId="0" xfId="0"/>
    <xf numFmtId="0" fontId="0" fillId="0" borderId="0" xfId="0" applyAlignment="1">
      <alignment horizontal="center"/>
    </xf>
    <xf numFmtId="0" fontId="0" fillId="0" borderId="0" xfId="0" applyAlignment="1">
      <alignment horizontal="left"/>
    </xf>
    <xf numFmtId="10" fontId="0" fillId="2" borderId="4" xfId="0" applyNumberFormat="1" applyFill="1" applyBorder="1" applyAlignment="1">
      <alignment horizontal="center"/>
    </xf>
    <xf numFmtId="10" fontId="0" fillId="2" borderId="2" xfId="0" applyNumberFormat="1" applyFill="1" applyBorder="1" applyAlignment="1">
      <alignment horizontal="center"/>
    </xf>
    <xf numFmtId="164" fontId="0" fillId="2" borderId="2" xfId="0" applyNumberFormat="1" applyFill="1" applyBorder="1" applyAlignment="1">
      <alignment horizontal="center"/>
    </xf>
    <xf numFmtId="0" fontId="0" fillId="2" borderId="2" xfId="0" applyNumberFormat="1" applyFill="1" applyBorder="1" applyAlignment="1">
      <alignment horizontal="center"/>
    </xf>
    <xf numFmtId="0" fontId="0" fillId="2" borderId="2" xfId="0" applyFill="1" applyBorder="1" applyAlignment="1">
      <alignment horizontal="center"/>
    </xf>
    <xf numFmtId="0" fontId="0" fillId="0" borderId="0" xfId="0" applyBorder="1" applyAlignment="1">
      <alignment horizontal="center"/>
    </xf>
    <xf numFmtId="0" fontId="3" fillId="2" borderId="8" xfId="0" applyFont="1" applyFill="1" applyBorder="1" applyAlignment="1">
      <alignment horizontal="left"/>
    </xf>
    <xf numFmtId="0" fontId="0" fillId="2" borderId="9" xfId="0" applyFill="1" applyBorder="1" applyAlignment="1">
      <alignment horizontal="left"/>
    </xf>
    <xf numFmtId="0" fontId="0" fillId="2" borderId="9" xfId="0" applyFill="1" applyBorder="1" applyAlignment="1">
      <alignment horizontal="center"/>
    </xf>
    <xf numFmtId="0" fontId="0" fillId="2" borderId="10" xfId="0" applyFill="1" applyBorder="1"/>
    <xf numFmtId="0" fontId="1" fillId="2" borderId="11" xfId="0" applyFont="1" applyFill="1" applyBorder="1" applyAlignment="1">
      <alignment horizontal="right"/>
    </xf>
    <xf numFmtId="0" fontId="0" fillId="2" borderId="3" xfId="0" applyNumberFormat="1" applyFill="1" applyBorder="1"/>
    <xf numFmtId="0" fontId="3" fillId="2" borderId="12" xfId="0" applyFont="1" applyFill="1" applyBorder="1" applyAlignment="1">
      <alignment horizontal="left"/>
    </xf>
    <xf numFmtId="0" fontId="0" fillId="2" borderId="0" xfId="0" applyFill="1" applyBorder="1" applyAlignment="1">
      <alignment horizontal="left"/>
    </xf>
    <xf numFmtId="0" fontId="0" fillId="2" borderId="0" xfId="0" applyFill="1" applyBorder="1" applyAlignment="1">
      <alignment horizontal="center"/>
    </xf>
    <xf numFmtId="0" fontId="0" fillId="2" borderId="3" xfId="0" applyFill="1" applyBorder="1"/>
    <xf numFmtId="0" fontId="1" fillId="2" borderId="12" xfId="0" applyFont="1" applyFill="1" applyBorder="1" applyAlignment="1">
      <alignment horizontal="right"/>
    </xf>
    <xf numFmtId="0" fontId="1" fillId="2" borderId="13" xfId="0" applyFont="1" applyFill="1" applyBorder="1" applyAlignment="1">
      <alignment horizontal="right"/>
    </xf>
    <xf numFmtId="0" fontId="0" fillId="2" borderId="6" xfId="0" applyFill="1" applyBorder="1" applyAlignment="1">
      <alignment horizontal="left"/>
    </xf>
    <xf numFmtId="0" fontId="0" fillId="2" borderId="6" xfId="0" applyFill="1" applyBorder="1" applyAlignment="1">
      <alignment horizontal="center"/>
    </xf>
    <xf numFmtId="0" fontId="0" fillId="2" borderId="7" xfId="0" applyFill="1" applyBorder="1"/>
    <xf numFmtId="0" fontId="0" fillId="2" borderId="14" xfId="0" applyFill="1" applyBorder="1" applyAlignment="1">
      <alignment horizontal="center"/>
    </xf>
    <xf numFmtId="0" fontId="1" fillId="2" borderId="5" xfId="0" applyFont="1" applyFill="1" applyBorder="1" applyAlignment="1">
      <alignment horizontal="center"/>
    </xf>
    <xf numFmtId="0" fontId="1" fillId="2" borderId="15" xfId="0" applyFont="1" applyFill="1" applyBorder="1" applyAlignment="1">
      <alignment horizontal="center"/>
    </xf>
    <xf numFmtId="0" fontId="1" fillId="2" borderId="7" xfId="0" applyFont="1" applyFill="1" applyBorder="1" applyAlignment="1">
      <alignment horizontal="left"/>
    </xf>
    <xf numFmtId="0" fontId="0" fillId="0" borderId="0" xfId="0" applyBorder="1"/>
    <xf numFmtId="0" fontId="0" fillId="2" borderId="12" xfId="0" applyFill="1" applyBorder="1" applyAlignment="1">
      <alignment horizontal="center"/>
    </xf>
    <xf numFmtId="0" fontId="0" fillId="2" borderId="0" xfId="0" applyFill="1" applyBorder="1"/>
    <xf numFmtId="0" fontId="1" fillId="2" borderId="0" xfId="0" applyFont="1" applyFill="1" applyBorder="1" applyAlignment="1">
      <alignment horizontal="center"/>
    </xf>
    <xf numFmtId="0" fontId="6" fillId="2" borderId="0" xfId="0" applyFont="1" applyFill="1" applyBorder="1" applyAlignment="1">
      <alignment horizontal="left"/>
    </xf>
    <xf numFmtId="0" fontId="9" fillId="0" borderId="0" xfId="0" applyFont="1"/>
    <xf numFmtId="0" fontId="0" fillId="0" borderId="0" xfId="0" applyFill="1" applyBorder="1" applyAlignment="1">
      <alignment horizontal="center"/>
    </xf>
    <xf numFmtId="0" fontId="0" fillId="0" borderId="0" xfId="0" applyFill="1" applyBorder="1" applyAlignment="1">
      <alignment horizontal="left"/>
    </xf>
    <xf numFmtId="2" fontId="0" fillId="0" borderId="0" xfId="0" applyNumberFormat="1" applyFont="1" applyFill="1" applyBorder="1" applyAlignment="1">
      <alignment horizontal="center"/>
    </xf>
    <xf numFmtId="165" fontId="0" fillId="0" borderId="0" xfId="0" applyNumberFormat="1" applyFont="1" applyFill="1" applyBorder="1" applyAlignment="1">
      <alignment horizontal="center"/>
    </xf>
    <xf numFmtId="0" fontId="1" fillId="0" borderId="0" xfId="0" applyFont="1" applyFill="1" applyBorder="1" applyAlignment="1">
      <alignment horizontal="right"/>
    </xf>
    <xf numFmtId="0" fontId="0" fillId="0" borderId="0" xfId="0" applyFill="1" applyBorder="1"/>
    <xf numFmtId="0" fontId="6" fillId="2" borderId="0" xfId="0" applyFont="1" applyFill="1" applyBorder="1" applyAlignment="1">
      <alignment horizontal="center"/>
    </xf>
    <xf numFmtId="0" fontId="8" fillId="0" borderId="0" xfId="0" applyFont="1" applyAlignment="1"/>
    <xf numFmtId="0" fontId="1" fillId="0" borderId="4" xfId="0" applyFont="1" applyFill="1" applyBorder="1" applyAlignment="1">
      <alignment horizontal="right"/>
    </xf>
    <xf numFmtId="0" fontId="0" fillId="0" borderId="3" xfId="0" applyFill="1" applyBorder="1" applyAlignment="1">
      <alignment horizontal="center"/>
    </xf>
    <xf numFmtId="0" fontId="0" fillId="0" borderId="4" xfId="0" applyFont="1" applyFill="1" applyBorder="1" applyAlignment="1">
      <alignment horizontal="right"/>
    </xf>
    <xf numFmtId="165" fontId="0" fillId="0" borderId="3" xfId="0" applyNumberFormat="1" applyFont="1" applyFill="1" applyBorder="1" applyAlignment="1">
      <alignment horizontal="center"/>
    </xf>
    <xf numFmtId="2" fontId="0" fillId="0" borderId="3" xfId="0" applyNumberFormat="1" applyFont="1" applyFill="1" applyBorder="1" applyAlignment="1">
      <alignment horizontal="center"/>
    </xf>
    <xf numFmtId="0" fontId="0" fillId="0" borderId="0" xfId="0" applyFont="1" applyFill="1" applyBorder="1" applyAlignment="1">
      <alignment horizontal="left"/>
    </xf>
    <xf numFmtId="9" fontId="10" fillId="0" borderId="0" xfId="0" applyNumberFormat="1" applyFont="1" applyFill="1" applyBorder="1" applyAlignment="1">
      <alignment horizontal="center"/>
    </xf>
    <xf numFmtId="9" fontId="10" fillId="0" borderId="3" xfId="0" applyNumberFormat="1" applyFont="1" applyFill="1" applyBorder="1" applyAlignment="1">
      <alignment horizontal="center"/>
    </xf>
    <xf numFmtId="0" fontId="0" fillId="2" borderId="12" xfId="0" applyFill="1" applyBorder="1"/>
    <xf numFmtId="0" fontId="1" fillId="2" borderId="4" xfId="0" applyFont="1" applyFill="1" applyBorder="1" applyAlignment="1">
      <alignment horizontal="right"/>
    </xf>
    <xf numFmtId="0" fontId="10" fillId="2" borderId="0" xfId="0" applyFont="1" applyFill="1" applyBorder="1" applyAlignment="1">
      <alignment horizontal="center"/>
    </xf>
    <xf numFmtId="0" fontId="0" fillId="2" borderId="3" xfId="0" applyFill="1" applyBorder="1" applyAlignment="1">
      <alignment horizontal="center"/>
    </xf>
    <xf numFmtId="0" fontId="0" fillId="2" borderId="4" xfId="0" applyFill="1" applyBorder="1" applyAlignment="1">
      <alignment horizontal="left"/>
    </xf>
    <xf numFmtId="10" fontId="0" fillId="2" borderId="0" xfId="0" applyNumberFormat="1" applyFill="1" applyBorder="1" applyAlignment="1">
      <alignment horizontal="center"/>
    </xf>
    <xf numFmtId="0" fontId="1" fillId="2" borderId="18" xfId="0" applyFont="1" applyFill="1" applyBorder="1" applyAlignment="1">
      <alignment horizontal="right"/>
    </xf>
    <xf numFmtId="0" fontId="1" fillId="2" borderId="5" xfId="0" applyFont="1" applyFill="1" applyBorder="1" applyAlignment="1">
      <alignment horizontal="right"/>
    </xf>
    <xf numFmtId="0" fontId="0" fillId="2" borderId="7" xfId="0" applyFill="1" applyBorder="1" applyAlignment="1">
      <alignment horizontal="center"/>
    </xf>
    <xf numFmtId="0" fontId="0" fillId="2" borderId="16" xfId="0" applyFill="1" applyBorder="1" applyAlignment="1">
      <alignment horizontal="center"/>
    </xf>
    <xf numFmtId="0" fontId="1" fillId="2" borderId="1" xfId="0" applyFont="1" applyFill="1" applyBorder="1" applyAlignment="1">
      <alignment horizontal="center"/>
    </xf>
    <xf numFmtId="0" fontId="1" fillId="2" borderId="17" xfId="0" applyFont="1" applyFill="1" applyBorder="1" applyAlignment="1">
      <alignment horizontal="center"/>
    </xf>
    <xf numFmtId="0" fontId="0" fillId="2" borderId="4" xfId="0" applyFill="1" applyBorder="1" applyAlignment="1">
      <alignment horizontal="right"/>
    </xf>
    <xf numFmtId="16" fontId="0" fillId="2" borderId="0" xfId="0" applyNumberFormat="1" applyFill="1" applyBorder="1" applyAlignment="1">
      <alignment horizontal="center"/>
    </xf>
    <xf numFmtId="0" fontId="0" fillId="2" borderId="5" xfId="0" applyFill="1" applyBorder="1" applyAlignment="1">
      <alignment horizontal="right"/>
    </xf>
    <xf numFmtId="0" fontId="8" fillId="2" borderId="6" xfId="0" applyFont="1" applyFill="1" applyBorder="1" applyAlignment="1">
      <alignment horizontal="center"/>
    </xf>
    <xf numFmtId="0" fontId="8" fillId="2" borderId="7" xfId="0" applyFont="1" applyFill="1" applyBorder="1" applyAlignment="1">
      <alignment horizontal="center" vertical="center"/>
    </xf>
    <xf numFmtId="0" fontId="7" fillId="2" borderId="16" xfId="0" applyFont="1" applyFill="1" applyBorder="1" applyAlignment="1">
      <alignment horizontal="center"/>
    </xf>
    <xf numFmtId="0" fontId="10" fillId="2" borderId="18" xfId="0" applyFont="1" applyFill="1" applyBorder="1" applyAlignment="1">
      <alignment horizontal="center"/>
    </xf>
    <xf numFmtId="0" fontId="10" fillId="2" borderId="12" xfId="0" applyFont="1" applyFill="1" applyBorder="1" applyAlignment="1">
      <alignment horizontal="center"/>
    </xf>
    <xf numFmtId="0" fontId="10" fillId="2" borderId="4" xfId="0" applyFont="1" applyFill="1" applyBorder="1" applyAlignment="1">
      <alignment horizontal="center"/>
    </xf>
    <xf numFmtId="0" fontId="10" fillId="2" borderId="5" xfId="0" applyFont="1" applyFill="1" applyBorder="1" applyAlignment="1">
      <alignment horizontal="center"/>
    </xf>
    <xf numFmtId="0" fontId="1" fillId="2" borderId="16" xfId="0" applyFont="1" applyFill="1" applyBorder="1" applyAlignment="1">
      <alignment horizontal="right"/>
    </xf>
    <xf numFmtId="0" fontId="11" fillId="2" borderId="17" xfId="0" applyFont="1" applyFill="1" applyBorder="1" applyAlignment="1">
      <alignment horizontal="center"/>
    </xf>
    <xf numFmtId="0" fontId="0" fillId="2" borderId="16" xfId="0" applyFill="1" applyBorder="1" applyAlignment="1">
      <alignment horizontal="right"/>
    </xf>
    <xf numFmtId="0" fontId="1" fillId="2" borderId="23" xfId="0" applyFont="1" applyFill="1" applyBorder="1" applyAlignment="1">
      <alignment horizontal="center"/>
    </xf>
    <xf numFmtId="0" fontId="0" fillId="2" borderId="22" xfId="0" applyFill="1" applyBorder="1" applyAlignment="1">
      <alignment horizontal="center"/>
    </xf>
    <xf numFmtId="0" fontId="0" fillId="2" borderId="4" xfId="0" applyFont="1" applyFill="1" applyBorder="1" applyAlignment="1">
      <alignment horizontal="right"/>
    </xf>
    <xf numFmtId="0" fontId="12" fillId="2" borderId="22" xfId="0" applyFont="1" applyFill="1" applyBorder="1" applyAlignment="1">
      <alignment horizontal="center"/>
    </xf>
    <xf numFmtId="2" fontId="0" fillId="2" borderId="3" xfId="0" applyNumberFormat="1" applyFill="1" applyBorder="1" applyAlignment="1">
      <alignment horizontal="center"/>
    </xf>
    <xf numFmtId="2" fontId="0" fillId="2" borderId="22" xfId="0" applyNumberFormat="1" applyFill="1" applyBorder="1" applyAlignment="1">
      <alignment horizontal="center"/>
    </xf>
    <xf numFmtId="0" fontId="10" fillId="2" borderId="3" xfId="0" applyFont="1" applyFill="1" applyBorder="1" applyAlignment="1">
      <alignment horizontal="center"/>
    </xf>
    <xf numFmtId="0" fontId="0" fillId="2" borderId="4" xfId="0" applyFill="1" applyBorder="1" applyAlignment="1">
      <alignment horizontal="center"/>
    </xf>
    <xf numFmtId="2" fontId="0" fillId="2" borderId="22" xfId="0" applyNumberFormat="1" applyFont="1" applyFill="1" applyBorder="1" applyAlignment="1">
      <alignment horizontal="center"/>
    </xf>
    <xf numFmtId="165" fontId="0" fillId="2" borderId="22" xfId="0" applyNumberFormat="1" applyFont="1" applyFill="1" applyBorder="1" applyAlignment="1">
      <alignment horizontal="center"/>
    </xf>
    <xf numFmtId="165" fontId="0" fillId="2" borderId="3" xfId="0" applyNumberFormat="1" applyFont="1" applyFill="1" applyBorder="1" applyAlignment="1">
      <alignment horizontal="center"/>
    </xf>
    <xf numFmtId="0" fontId="1" fillId="2" borderId="0" xfId="0" applyFont="1" applyFill="1" applyBorder="1" applyAlignment="1">
      <alignment horizontal="right"/>
    </xf>
    <xf numFmtId="0" fontId="0" fillId="2" borderId="13" xfId="0" applyFill="1" applyBorder="1" applyAlignment="1">
      <alignment horizontal="center"/>
    </xf>
    <xf numFmtId="0" fontId="0" fillId="2" borderId="6" xfId="0" applyFill="1" applyBorder="1" applyAlignment="1">
      <alignment horizontal="right"/>
    </xf>
    <xf numFmtId="0" fontId="1" fillId="2" borderId="25" xfId="0" applyFont="1" applyFill="1" applyBorder="1" applyAlignment="1">
      <alignment horizontal="center"/>
    </xf>
    <xf numFmtId="0" fontId="0" fillId="2" borderId="26" xfId="0" applyFill="1" applyBorder="1" applyAlignment="1">
      <alignment horizontal="center"/>
    </xf>
    <xf numFmtId="0" fontId="0" fillId="2" borderId="23" xfId="0" applyFill="1" applyBorder="1" applyAlignment="1">
      <alignment horizontal="center"/>
    </xf>
    <xf numFmtId="0" fontId="0" fillId="2" borderId="17" xfId="0" applyFill="1" applyBorder="1" applyAlignment="1">
      <alignment horizontal="center"/>
    </xf>
    <xf numFmtId="0" fontId="0" fillId="0" borderId="0" xfId="0" applyBorder="1" applyAlignment="1">
      <alignment horizontal="left"/>
    </xf>
    <xf numFmtId="0" fontId="3" fillId="0" borderId="27" xfId="0" applyFont="1" applyFill="1" applyBorder="1" applyAlignment="1"/>
    <xf numFmtId="0" fontId="1" fillId="2" borderId="17" xfId="0" applyFont="1" applyFill="1" applyBorder="1" applyAlignment="1">
      <alignment horizontal="center"/>
    </xf>
    <xf numFmtId="0" fontId="0" fillId="2" borderId="3" xfId="0" applyFill="1" applyBorder="1" applyAlignment="1">
      <alignment horizontal="center"/>
    </xf>
    <xf numFmtId="1" fontId="0" fillId="2" borderId="6" xfId="0" applyNumberFormat="1" applyFill="1" applyBorder="1" applyAlignment="1">
      <alignment horizontal="center"/>
    </xf>
    <xf numFmtId="1" fontId="0" fillId="2" borderId="7" xfId="0" applyNumberFormat="1" applyFill="1" applyBorder="1" applyAlignment="1">
      <alignment horizontal="center"/>
    </xf>
    <xf numFmtId="1" fontId="0" fillId="2" borderId="0" xfId="0" applyNumberFormat="1" applyFill="1" applyBorder="1" applyAlignment="1">
      <alignment horizontal="center"/>
    </xf>
    <xf numFmtId="1" fontId="0" fillId="2" borderId="3" xfId="0" applyNumberFormat="1" applyFill="1" applyBorder="1" applyAlignment="1">
      <alignment horizontal="center"/>
    </xf>
    <xf numFmtId="0" fontId="1" fillId="3" borderId="8" xfId="0" applyFont="1" applyFill="1" applyBorder="1" applyAlignment="1">
      <alignment horizontal="center"/>
    </xf>
    <xf numFmtId="0" fontId="1" fillId="3" borderId="9" xfId="0" applyFont="1" applyFill="1" applyBorder="1" applyAlignment="1">
      <alignment horizontal="center"/>
    </xf>
    <xf numFmtId="0" fontId="1" fillId="3" borderId="10" xfId="0" applyFont="1" applyFill="1" applyBorder="1" applyAlignment="1">
      <alignment horizontal="center"/>
    </xf>
    <xf numFmtId="0" fontId="1" fillId="2" borderId="24" xfId="0" applyFont="1" applyFill="1" applyBorder="1" applyAlignment="1">
      <alignment horizontal="center"/>
    </xf>
    <xf numFmtId="0" fontId="1" fillId="2" borderId="1" xfId="0" applyFont="1" applyFill="1" applyBorder="1" applyAlignment="1">
      <alignment horizontal="center"/>
    </xf>
    <xf numFmtId="0" fontId="1" fillId="2" borderId="17" xfId="0" applyFont="1" applyFill="1" applyBorder="1" applyAlignment="1">
      <alignment horizontal="center"/>
    </xf>
    <xf numFmtId="0" fontId="7" fillId="2" borderId="1" xfId="0" applyFont="1" applyFill="1" applyBorder="1" applyAlignment="1">
      <alignment horizontal="center"/>
    </xf>
    <xf numFmtId="0" fontId="7" fillId="2" borderId="17" xfId="0" applyFont="1" applyFill="1" applyBorder="1" applyAlignment="1">
      <alignment horizontal="center"/>
    </xf>
    <xf numFmtId="0" fontId="0" fillId="2" borderId="21" xfId="0" applyFill="1" applyBorder="1" applyAlignment="1">
      <alignment horizontal="center"/>
    </xf>
    <xf numFmtId="0" fontId="0" fillId="2" borderId="3" xfId="0" applyFill="1" applyBorder="1" applyAlignment="1">
      <alignment horizontal="center"/>
    </xf>
    <xf numFmtId="0" fontId="0" fillId="2" borderId="19" xfId="0" applyFill="1" applyBorder="1" applyAlignment="1">
      <alignment horizontal="center"/>
    </xf>
    <xf numFmtId="0" fontId="0" fillId="2" borderId="20" xfId="0" applyFill="1" applyBorder="1" applyAlignment="1">
      <alignment horizontal="center"/>
    </xf>
    <xf numFmtId="0" fontId="1" fillId="0" borderId="0" xfId="0" applyFont="1" applyAlignment="1">
      <alignment horizontal="center"/>
    </xf>
    <xf numFmtId="0" fontId="3" fillId="0" borderId="0" xfId="0" applyFont="1" applyAlignment="1">
      <alignment horizontal="center"/>
    </xf>
    <xf numFmtId="0" fontId="8" fillId="0" borderId="0" xfId="0" applyFont="1" applyAlignment="1">
      <alignment horizontal="left" vertical="top" wrapText="1"/>
    </xf>
    <xf numFmtId="0" fontId="1" fillId="0" borderId="0" xfId="0" applyFont="1" applyAlignment="1">
      <alignment horizontal="center" vertical="center" wrapText="1"/>
    </xf>
    <xf numFmtId="0" fontId="0" fillId="0" borderId="0" xfId="0" applyAlignment="1">
      <alignment vertical="center" wrapText="1"/>
    </xf>
    <xf numFmtId="0" fontId="0" fillId="0" borderId="0" xfId="0" applyFont="1" applyAlignment="1">
      <alignment horizontal="left" vertical="center" wrapText="1"/>
    </xf>
    <xf numFmtId="0" fontId="0" fillId="4" borderId="0" xfId="0" applyFill="1" applyAlignment="1">
      <alignment vertical="center" wrapText="1"/>
    </xf>
    <xf numFmtId="0" fontId="15" fillId="4" borderId="0" xfId="0" applyFont="1" applyFill="1" applyAlignment="1">
      <alignment vertical="center" wrapText="1"/>
    </xf>
    <xf numFmtId="0" fontId="1" fillId="0" borderId="0" xfId="0" applyFont="1" applyAlignment="1">
      <alignment vertical="center" wrapText="1"/>
    </xf>
    <xf numFmtId="0" fontId="3" fillId="4" borderId="0" xfId="0" applyFont="1" applyFill="1" applyAlignment="1">
      <alignment horizontal="left" vertical="center" wrapText="1"/>
    </xf>
    <xf numFmtId="0" fontId="3" fillId="0" borderId="0" xfId="0" applyFont="1" applyAlignment="1">
      <alignment horizontal="center" vertical="center"/>
    </xf>
    <xf numFmtId="0" fontId="3" fillId="0" borderId="0" xfId="0" applyFont="1" applyAlignment="1">
      <alignment horizontal="left" vertical="center"/>
    </xf>
    <xf numFmtId="0" fontId="3" fillId="4" borderId="0" xfId="0" applyFont="1" applyFill="1" applyAlignment="1">
      <alignment horizontal="left" vertical="center"/>
    </xf>
    <xf numFmtId="0" fontId="17" fillId="2" borderId="23" xfId="0" applyFont="1" applyFill="1" applyBorder="1" applyAlignment="1">
      <alignment horizontal="center"/>
    </xf>
    <xf numFmtId="0" fontId="1" fillId="2" borderId="24" xfId="0" applyFont="1" applyFill="1" applyBorder="1" applyAlignment="1">
      <alignment horizontal="right"/>
    </xf>
    <xf numFmtId="0" fontId="17" fillId="2" borderId="28" xfId="0" applyFont="1" applyFill="1" applyBorder="1" applyAlignment="1">
      <alignment horizontal="center"/>
    </xf>
    <xf numFmtId="0" fontId="0" fillId="2" borderId="30" xfId="0" applyFill="1" applyBorder="1" applyAlignment="1">
      <alignment horizontal="center"/>
    </xf>
    <xf numFmtId="0" fontId="0" fillId="2" borderId="28" xfId="0" applyFill="1" applyBorder="1" applyAlignment="1">
      <alignment horizontal="center"/>
    </xf>
    <xf numFmtId="0" fontId="0" fillId="2" borderId="31" xfId="0" applyFill="1" applyBorder="1" applyAlignment="1">
      <alignment horizontal="center"/>
    </xf>
    <xf numFmtId="0" fontId="0" fillId="5" borderId="0" xfId="0" applyFill="1"/>
    <xf numFmtId="0" fontId="1" fillId="2" borderId="29" xfId="0" applyFont="1" applyFill="1" applyBorder="1" applyAlignment="1">
      <alignment horizontal="center"/>
    </xf>
    <xf numFmtId="0" fontId="0" fillId="2" borderId="15" xfId="0" applyFill="1" applyBorder="1" applyAlignment="1">
      <alignment horizontal="center"/>
    </xf>
    <xf numFmtId="2" fontId="0" fillId="2" borderId="2" xfId="0" applyNumberFormat="1" applyFill="1" applyBorder="1" applyAlignment="1">
      <alignment horizontal="center"/>
    </xf>
    <xf numFmtId="2" fontId="0" fillId="2" borderId="15" xfId="0" applyNumberFormat="1" applyFill="1" applyBorder="1" applyAlignment="1">
      <alignment horizontal="center"/>
    </xf>
    <xf numFmtId="2" fontId="0" fillId="2" borderId="7" xfId="0" applyNumberFormat="1" applyFill="1" applyBorder="1" applyAlignment="1">
      <alignment horizontal="center"/>
    </xf>
    <xf numFmtId="1" fontId="0" fillId="0" borderId="0" xfId="0" applyNumberFormat="1" applyFill="1" applyBorder="1" applyAlignment="1">
      <alignment horizontal="center"/>
    </xf>
    <xf numFmtId="0" fontId="0" fillId="2" borderId="0" xfId="0" applyFont="1" applyFill="1" applyBorder="1" applyAlignment="1"/>
    <xf numFmtId="0" fontId="0" fillId="5" borderId="0" xfId="0" applyFont="1" applyFill="1" applyBorder="1" applyAlignment="1">
      <alignment horizontal="center"/>
    </xf>
    <xf numFmtId="0" fontId="7" fillId="5" borderId="1" xfId="0" applyFont="1" applyFill="1" applyBorder="1" applyAlignment="1">
      <alignment horizontal="center"/>
    </xf>
    <xf numFmtId="0" fontId="0" fillId="5" borderId="32" xfId="0" applyFill="1" applyBorder="1" applyAlignment="1">
      <alignment horizontal="center"/>
    </xf>
    <xf numFmtId="0" fontId="0" fillId="5" borderId="0" xfId="0" applyFill="1" applyBorder="1" applyAlignment="1">
      <alignment horizontal="center"/>
    </xf>
    <xf numFmtId="0" fontId="0" fillId="0" borderId="0" xfId="0" applyFont="1" applyFill="1" applyBorder="1" applyAlignment="1">
      <alignment horizontal="center"/>
    </xf>
    <xf numFmtId="0" fontId="0" fillId="0" borderId="0" xfId="0" applyFill="1"/>
    <xf numFmtId="0" fontId="1" fillId="0" borderId="6" xfId="0" applyFont="1" applyFill="1" applyBorder="1" applyAlignment="1">
      <alignment horizontal="center"/>
    </xf>
    <xf numFmtId="0" fontId="7" fillId="0" borderId="27" xfId="0" applyFont="1" applyFill="1" applyBorder="1" applyAlignment="1">
      <alignment horizontal="center"/>
    </xf>
    <xf numFmtId="0" fontId="7" fillId="0" borderId="33" xfId="0" applyFont="1" applyFill="1" applyBorder="1" applyAlignment="1">
      <alignment horizontal="center"/>
    </xf>
    <xf numFmtId="1" fontId="0" fillId="0" borderId="2" xfId="0" applyNumberFormat="1" applyFont="1" applyFill="1" applyBorder="1" applyAlignment="1">
      <alignment horizontal="center"/>
    </xf>
    <xf numFmtId="0" fontId="0" fillId="0" borderId="32" xfId="0" applyBorder="1" applyAlignment="1">
      <alignment horizontal="left" indent="2"/>
    </xf>
    <xf numFmtId="0" fontId="0" fillId="5" borderId="32" xfId="0" applyFill="1" applyBorder="1"/>
    <xf numFmtId="0" fontId="0" fillId="0" borderId="32" xfId="0" applyBorder="1"/>
    <xf numFmtId="0" fontId="0" fillId="5" borderId="0" xfId="0" applyFill="1" applyBorder="1"/>
    <xf numFmtId="1" fontId="0" fillId="0" borderId="1" xfId="0" applyNumberFormat="1" applyFont="1" applyFill="1" applyBorder="1" applyAlignment="1">
      <alignment horizontal="center"/>
    </xf>
    <xf numFmtId="1" fontId="0" fillId="5" borderId="1" xfId="0" applyNumberFormat="1" applyFill="1" applyBorder="1" applyAlignment="1">
      <alignment horizontal="center"/>
    </xf>
    <xf numFmtId="1" fontId="0" fillId="0" borderId="29" xfId="0" applyNumberFormat="1" applyFont="1" applyFill="1" applyBorder="1" applyAlignment="1">
      <alignment horizontal="center"/>
    </xf>
    <xf numFmtId="0" fontId="0" fillId="0" borderId="0" xfId="0" applyBorder="1" applyAlignment="1">
      <alignment horizontal="left" indent="2"/>
    </xf>
    <xf numFmtId="0" fontId="18" fillId="0" borderId="34" xfId="0" applyFont="1" applyBorder="1"/>
    <xf numFmtId="0" fontId="0" fillId="0" borderId="20" xfId="0" applyBorder="1"/>
    <xf numFmtId="0" fontId="0" fillId="0" borderId="12" xfId="0" applyBorder="1"/>
    <xf numFmtId="0" fontId="0" fillId="0" borderId="3" xfId="0" applyBorder="1"/>
    <xf numFmtId="0" fontId="1" fillId="0" borderId="13" xfId="0" applyFont="1" applyFill="1" applyBorder="1" applyAlignment="1">
      <alignment horizontal="center"/>
    </xf>
    <xf numFmtId="0" fontId="1" fillId="0" borderId="7" xfId="0" applyFont="1" applyFill="1" applyBorder="1" applyAlignment="1">
      <alignment horizontal="center"/>
    </xf>
    <xf numFmtId="0" fontId="7" fillId="0" borderId="35" xfId="0" applyFont="1" applyFill="1" applyBorder="1" applyAlignment="1">
      <alignment horizontal="center"/>
    </xf>
    <xf numFmtId="0" fontId="7" fillId="0" borderId="36" xfId="0" applyFont="1" applyFill="1" applyBorder="1" applyAlignment="1">
      <alignment horizontal="center"/>
    </xf>
    <xf numFmtId="0" fontId="0" fillId="0" borderId="4" xfId="0" applyFont="1" applyFill="1" applyBorder="1" applyAlignment="1">
      <alignment horizontal="center"/>
    </xf>
    <xf numFmtId="1" fontId="0" fillId="0" borderId="3" xfId="0" applyNumberFormat="1" applyFill="1" applyBorder="1" applyAlignment="1">
      <alignment horizontal="center"/>
    </xf>
    <xf numFmtId="0" fontId="0" fillId="0" borderId="16" xfId="0" applyFont="1" applyFill="1" applyBorder="1" applyAlignment="1">
      <alignment horizontal="center"/>
    </xf>
    <xf numFmtId="1" fontId="0" fillId="0" borderId="17" xfId="0" applyNumberFormat="1" applyFill="1" applyBorder="1" applyAlignment="1">
      <alignment horizontal="center"/>
    </xf>
    <xf numFmtId="0" fontId="18" fillId="0" borderId="12" xfId="0" applyFont="1" applyBorder="1"/>
    <xf numFmtId="0" fontId="0" fillId="0" borderId="5" xfId="0" applyFont="1" applyFill="1" applyBorder="1" applyAlignment="1">
      <alignment horizontal="center"/>
    </xf>
    <xf numFmtId="1" fontId="0" fillId="0" borderId="6" xfId="0" applyNumberFormat="1" applyFont="1" applyFill="1" applyBorder="1" applyAlignment="1">
      <alignment horizontal="center"/>
    </xf>
    <xf numFmtId="1" fontId="0" fillId="5" borderId="6" xfId="0" applyNumberFormat="1" applyFill="1" applyBorder="1" applyAlignment="1">
      <alignment horizontal="center"/>
    </xf>
    <xf numFmtId="1" fontId="0" fillId="0" borderId="15" xfId="0" applyNumberFormat="1" applyFont="1" applyFill="1" applyBorder="1" applyAlignment="1">
      <alignment horizontal="center"/>
    </xf>
    <xf numFmtId="1" fontId="0" fillId="0" borderId="7" xfId="0" applyNumberFormat="1" applyFill="1" applyBorder="1" applyAlignment="1">
      <alignment horizontal="center"/>
    </xf>
    <xf numFmtId="0" fontId="0" fillId="2" borderId="8" xfId="0" applyFill="1" applyBorder="1"/>
    <xf numFmtId="0" fontId="0" fillId="2" borderId="9" xfId="0" applyFill="1" applyBorder="1"/>
    <xf numFmtId="0" fontId="0" fillId="2" borderId="13" xfId="0" applyFill="1" applyBorder="1"/>
    <xf numFmtId="0" fontId="0" fillId="2" borderId="6" xfId="0" applyFill="1" applyBorder="1"/>
    <xf numFmtId="0" fontId="0" fillId="5" borderId="34" xfId="0" applyFill="1" applyBorder="1"/>
    <xf numFmtId="0" fontId="0" fillId="5" borderId="20" xfId="0" applyFill="1" applyBorder="1"/>
    <xf numFmtId="0" fontId="0" fillId="5" borderId="12" xfId="0" applyFill="1" applyBorder="1"/>
    <xf numFmtId="0" fontId="0" fillId="5" borderId="3" xfId="0" applyFill="1" applyBorder="1"/>
    <xf numFmtId="0" fontId="16" fillId="3" borderId="8" xfId="0" applyFont="1" applyFill="1" applyBorder="1" applyAlignment="1">
      <alignment horizontal="center"/>
    </xf>
    <xf numFmtId="0" fontId="16" fillId="3" borderId="9" xfId="0" applyFont="1" applyFill="1" applyBorder="1" applyAlignment="1">
      <alignment horizontal="center"/>
    </xf>
    <xf numFmtId="0" fontId="16" fillId="3" borderId="10" xfId="0" applyFont="1" applyFill="1" applyBorder="1" applyAlignment="1">
      <alignment horizontal="center"/>
    </xf>
    <xf numFmtId="0" fontId="0" fillId="0" borderId="1" xfId="0" applyBorder="1"/>
    <xf numFmtId="0" fontId="19" fillId="0" borderId="0" xfId="0" applyFont="1" applyBorder="1" applyAlignment="1">
      <alignment horizontal="right" vertical="center" wrapText="1"/>
    </xf>
    <xf numFmtId="0" fontId="15" fillId="0" borderId="0" xfId="0" applyFont="1" applyBorder="1" applyAlignment="1">
      <alignment horizontal="right" vertical="center" wrapText="1"/>
    </xf>
    <xf numFmtId="0" fontId="20" fillId="0" borderId="0" xfId="0" applyFont="1" applyBorder="1" applyAlignment="1">
      <alignment horizontal="right" vertical="center" wrapText="1"/>
    </xf>
    <xf numFmtId="0" fontId="19" fillId="0" borderId="1" xfId="0" applyFont="1" applyBorder="1" applyAlignment="1">
      <alignment horizontal="right" vertical="center" wrapText="1"/>
    </xf>
    <xf numFmtId="0" fontId="15" fillId="0" borderId="6" xfId="0" applyFont="1" applyBorder="1" applyAlignment="1">
      <alignment horizontal="right" vertical="center" wrapText="1"/>
    </xf>
    <xf numFmtId="0" fontId="0" fillId="0" borderId="6" xfId="0" applyBorder="1"/>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0</xdr:col>
      <xdr:colOff>0</xdr:colOff>
      <xdr:row>22</xdr:row>
      <xdr:rowOff>142875</xdr:rowOff>
    </xdr:from>
    <xdr:to>
      <xdr:col>10</xdr:col>
      <xdr:colOff>859692</xdr:colOff>
      <xdr:row>36</xdr:row>
      <xdr:rowOff>79375</xdr:rowOff>
    </xdr:to>
    <xdr:grpSp>
      <xdr:nvGrpSpPr>
        <xdr:cNvPr id="10" name="Group 9"/>
        <xdr:cNvGrpSpPr/>
      </xdr:nvGrpSpPr>
      <xdr:grpSpPr>
        <a:xfrm>
          <a:off x="0" y="4557993"/>
          <a:ext cx="8715016" cy="2435411"/>
          <a:chOff x="6889750" y="5445125"/>
          <a:chExt cx="6181725" cy="1733550"/>
        </a:xfrm>
      </xdr:grpSpPr>
      <xdr:pic>
        <xdr:nvPicPr>
          <xdr:cNvPr id="3" name="Pictur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89750" y="5445125"/>
            <a:ext cx="5915025" cy="46672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4" name="Picture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956425" y="5864225"/>
            <a:ext cx="5915025" cy="31432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7" name="Picture 6"/>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7156450" y="6149975"/>
            <a:ext cx="5915025" cy="49530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8" name="Picture 7"/>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127875" y="6588125"/>
            <a:ext cx="5915025" cy="31432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9" name="Picture 8"/>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7089775" y="6864350"/>
            <a:ext cx="5915025" cy="314325"/>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42"/>
  <sheetViews>
    <sheetView topLeftCell="D16" zoomScaleNormal="100" workbookViewId="0">
      <selection activeCell="M31" sqref="M31:Q33"/>
    </sheetView>
  </sheetViews>
  <sheetFormatPr defaultRowHeight="15" x14ac:dyDescent="0.25"/>
  <cols>
    <col min="2" max="2" width="9.140625" customWidth="1"/>
    <col min="3" max="3" width="32.140625" style="1" bestFit="1" customWidth="1"/>
    <col min="4" max="4" width="9.140625" style="2" customWidth="1"/>
    <col min="5" max="5" width="9.140625" style="1" customWidth="1"/>
    <col min="6" max="6" width="9.140625" style="1"/>
    <col min="7" max="7" width="17.140625" style="1" customWidth="1"/>
    <col min="8" max="9" width="13.42578125" style="1" customWidth="1"/>
    <col min="10" max="10" width="9.140625" style="1"/>
    <col min="11" max="11" width="22.28515625" style="1" bestFit="1" customWidth="1"/>
    <col min="12" max="12" width="9.140625" style="1"/>
    <col min="13" max="13" width="9.85546875" style="1" bestFit="1" customWidth="1"/>
    <col min="14" max="14" width="9.140625" style="1" customWidth="1"/>
    <col min="15" max="15" width="9.140625" style="1"/>
    <col min="16" max="16" width="10.7109375" style="1" customWidth="1"/>
    <col min="17" max="17" width="11.85546875" style="1" customWidth="1"/>
    <col min="18" max="18" width="9.140625" style="1"/>
    <col min="19" max="19" width="19.5703125" bestFit="1" customWidth="1"/>
    <col min="20" max="20" width="19.28515625" bestFit="1" customWidth="1"/>
  </cols>
  <sheetData>
    <row r="1" spans="1:19" ht="15.75" thickBot="1" x14ac:dyDescent="0.3">
      <c r="A1" s="28"/>
      <c r="B1" s="28"/>
      <c r="C1" s="8"/>
      <c r="D1" s="93"/>
      <c r="E1" s="8"/>
      <c r="F1" s="8"/>
      <c r="G1" s="8"/>
      <c r="H1" s="8"/>
      <c r="I1" s="8"/>
      <c r="J1" s="8"/>
      <c r="K1" s="8"/>
      <c r="L1" s="8"/>
      <c r="M1" s="8"/>
      <c r="N1" s="8"/>
      <c r="O1" s="8"/>
    </row>
    <row r="2" spans="1:19" ht="18.75" x14ac:dyDescent="0.3">
      <c r="A2" s="39"/>
      <c r="C2" s="94" t="s">
        <v>57</v>
      </c>
      <c r="D2" s="94"/>
      <c r="E2" s="94"/>
      <c r="F2" s="94"/>
      <c r="G2" s="94"/>
      <c r="H2" s="94"/>
      <c r="I2" s="94"/>
      <c r="J2" s="94"/>
      <c r="K2" s="94"/>
      <c r="L2" s="94"/>
      <c r="M2" s="94"/>
      <c r="N2" s="94"/>
      <c r="O2" s="8"/>
    </row>
    <row r="3" spans="1:19" s="28" customFormat="1" x14ac:dyDescent="0.25">
      <c r="A3" s="39"/>
      <c r="C3" s="39" t="s">
        <v>127</v>
      </c>
      <c r="D3" s="39"/>
      <c r="E3" s="39"/>
      <c r="F3" s="39"/>
      <c r="G3" s="39"/>
      <c r="H3" s="39"/>
      <c r="I3" s="39"/>
      <c r="J3" s="39"/>
      <c r="K3" s="39"/>
      <c r="L3" s="39"/>
      <c r="M3" s="39"/>
      <c r="N3" s="34"/>
      <c r="O3" s="8"/>
    </row>
    <row r="4" spans="1:19" s="28" customFormat="1" ht="15.75" thickBot="1" x14ac:dyDescent="0.3">
      <c r="A4" s="39"/>
      <c r="B4" s="39"/>
      <c r="C4" s="47"/>
      <c r="D4" s="34"/>
      <c r="E4" s="34"/>
      <c r="F4" s="34"/>
      <c r="G4" s="34"/>
      <c r="H4" s="34"/>
      <c r="I4" s="34"/>
      <c r="J4" s="34"/>
      <c r="K4" s="34"/>
      <c r="L4" s="34"/>
      <c r="M4" s="34"/>
      <c r="N4" s="34"/>
      <c r="O4" s="8"/>
    </row>
    <row r="5" spans="1:19" s="28" customFormat="1" x14ac:dyDescent="0.25">
      <c r="B5" s="39"/>
      <c r="C5" s="101" t="s">
        <v>116</v>
      </c>
      <c r="D5" s="102"/>
      <c r="E5" s="103"/>
      <c r="F5" s="34"/>
      <c r="G5" s="101" t="s">
        <v>115</v>
      </c>
      <c r="H5" s="102"/>
      <c r="I5" s="103"/>
      <c r="J5" s="34"/>
      <c r="K5" s="101" t="s">
        <v>118</v>
      </c>
      <c r="L5" s="102"/>
      <c r="M5" s="103"/>
      <c r="N5" s="34"/>
    </row>
    <row r="6" spans="1:19" s="28" customFormat="1" x14ac:dyDescent="0.25">
      <c r="B6" s="39"/>
      <c r="C6" s="72" t="s">
        <v>27</v>
      </c>
      <c r="D6" s="60">
        <v>10</v>
      </c>
      <c r="E6" s="73">
        <v>10</v>
      </c>
      <c r="F6" s="34"/>
      <c r="G6" s="59"/>
      <c r="H6" s="60" t="s">
        <v>71</v>
      </c>
      <c r="I6" s="61" t="s">
        <v>15</v>
      </c>
      <c r="J6" s="34"/>
      <c r="K6" s="50"/>
      <c r="L6" s="30"/>
      <c r="M6" s="18"/>
      <c r="N6" s="34"/>
    </row>
    <row r="7" spans="1:19" s="28" customFormat="1" x14ac:dyDescent="0.25">
      <c r="B7" s="39"/>
      <c r="C7" s="74"/>
      <c r="D7" s="89" t="s">
        <v>22</v>
      </c>
      <c r="E7" s="61" t="s">
        <v>22</v>
      </c>
      <c r="F7" s="34"/>
      <c r="G7" s="62" t="s">
        <v>75</v>
      </c>
      <c r="H7" s="63" t="s">
        <v>72</v>
      </c>
      <c r="I7" s="53" t="s">
        <v>73</v>
      </c>
      <c r="J7" s="34"/>
      <c r="K7" s="104" t="s">
        <v>128</v>
      </c>
      <c r="L7" s="105"/>
      <c r="M7" s="106"/>
      <c r="N7" s="34"/>
    </row>
    <row r="8" spans="1:19" s="28" customFormat="1" x14ac:dyDescent="0.25">
      <c r="B8" s="39"/>
      <c r="C8" s="51" t="s">
        <v>5</v>
      </c>
      <c r="D8" s="76">
        <v>15</v>
      </c>
      <c r="E8" s="53">
        <f>D8/(D6/E6)</f>
        <v>15</v>
      </c>
      <c r="F8" s="34"/>
      <c r="G8" s="62" t="s">
        <v>76</v>
      </c>
      <c r="H8" s="17" t="s">
        <v>112</v>
      </c>
      <c r="I8" s="53" t="s">
        <v>113</v>
      </c>
      <c r="J8" s="34"/>
      <c r="K8" s="51" t="s">
        <v>58</v>
      </c>
      <c r="L8" s="52">
        <v>60</v>
      </c>
      <c r="M8" s="53" t="s">
        <v>54</v>
      </c>
      <c r="N8" s="34"/>
    </row>
    <row r="9" spans="1:19" s="28" customFormat="1" ht="15.75" thickBot="1" x14ac:dyDescent="0.3">
      <c r="B9" s="39"/>
      <c r="C9" s="51" t="s">
        <v>4</v>
      </c>
      <c r="D9" s="76">
        <v>1</v>
      </c>
      <c r="E9" s="53">
        <f>D9/(D6/E6)</f>
        <v>1</v>
      </c>
      <c r="F9" s="34"/>
      <c r="G9" s="64" t="s">
        <v>111</v>
      </c>
      <c r="H9" s="65" t="s">
        <v>83</v>
      </c>
      <c r="I9" s="66" t="s">
        <v>84</v>
      </c>
      <c r="J9" s="34"/>
      <c r="K9" s="54"/>
      <c r="L9" s="17">
        <f>L8/60</f>
        <v>1</v>
      </c>
      <c r="M9" s="53" t="s">
        <v>70</v>
      </c>
      <c r="N9" s="34"/>
    </row>
    <row r="10" spans="1:19" s="28" customFormat="1" x14ac:dyDescent="0.25">
      <c r="B10" s="39"/>
      <c r="C10" s="51" t="s">
        <v>3</v>
      </c>
      <c r="D10" s="91">
        <v>1</v>
      </c>
      <c r="E10" s="92">
        <f>D10/(D6/E6)</f>
        <v>1</v>
      </c>
      <c r="F10" s="34"/>
      <c r="G10" s="39"/>
      <c r="H10" s="39"/>
      <c r="I10" s="39"/>
      <c r="J10" s="34"/>
      <c r="K10" s="51" t="s">
        <v>59</v>
      </c>
      <c r="L10" s="52">
        <v>50</v>
      </c>
      <c r="M10" s="53" t="s">
        <v>55</v>
      </c>
      <c r="N10" s="34"/>
    </row>
    <row r="11" spans="1:19" s="28" customFormat="1" ht="15.75" thickBot="1" x14ac:dyDescent="0.3">
      <c r="B11" s="39"/>
      <c r="C11" s="57" t="s">
        <v>23</v>
      </c>
      <c r="D11" s="90">
        <f>SUM(D8:D10)</f>
        <v>17</v>
      </c>
      <c r="E11" s="58">
        <f>SUM(E8:E10)</f>
        <v>17</v>
      </c>
      <c r="F11" s="34"/>
      <c r="G11" s="34"/>
      <c r="H11" s="34"/>
      <c r="I11" s="34"/>
      <c r="J11" s="34"/>
      <c r="K11" s="51" t="s">
        <v>60</v>
      </c>
      <c r="L11" s="52">
        <v>5</v>
      </c>
      <c r="M11" s="53" t="s">
        <v>54</v>
      </c>
      <c r="N11" s="34"/>
      <c r="O11" s="34"/>
    </row>
    <row r="12" spans="1:19" x14ac:dyDescent="0.25">
      <c r="A12" s="28"/>
      <c r="B12" s="39"/>
      <c r="C12" s="34"/>
      <c r="D12" s="35"/>
      <c r="E12" s="34"/>
      <c r="F12" s="34"/>
      <c r="G12" s="101" t="s">
        <v>114</v>
      </c>
      <c r="H12" s="102"/>
      <c r="I12" s="103"/>
      <c r="J12" s="34"/>
      <c r="K12" s="51" t="s">
        <v>61</v>
      </c>
      <c r="L12" s="17">
        <f>L8/L11</f>
        <v>12</v>
      </c>
      <c r="M12" s="53"/>
      <c r="N12" s="34"/>
      <c r="O12" s="34"/>
    </row>
    <row r="13" spans="1:19" x14ac:dyDescent="0.25">
      <c r="A13" s="28"/>
      <c r="B13" s="39"/>
      <c r="C13" s="113" t="s">
        <v>122</v>
      </c>
      <c r="D13" s="113"/>
      <c r="E13" s="113"/>
      <c r="F13" s="34"/>
      <c r="G13" s="67" t="s">
        <v>50</v>
      </c>
      <c r="H13" s="107" t="s">
        <v>51</v>
      </c>
      <c r="I13" s="108"/>
      <c r="J13" s="34"/>
      <c r="K13" s="51" t="s">
        <v>62</v>
      </c>
      <c r="L13" s="17">
        <f>L12*L10</f>
        <v>600</v>
      </c>
      <c r="M13" s="53" t="s">
        <v>55</v>
      </c>
      <c r="N13" s="34"/>
      <c r="O13" s="34"/>
      <c r="S13" s="39"/>
    </row>
    <row r="14" spans="1:19" x14ac:dyDescent="0.25">
      <c r="A14" s="28"/>
      <c r="B14" s="39"/>
      <c r="F14" s="34"/>
      <c r="G14" s="68">
        <v>55</v>
      </c>
      <c r="H14" s="111">
        <f>CONVERT(G14, "C", "F")</f>
        <v>131</v>
      </c>
      <c r="I14" s="112"/>
      <c r="J14" s="34"/>
      <c r="K14" s="51" t="s">
        <v>63</v>
      </c>
      <c r="L14" s="55">
        <f>(L13/1000)/D27</f>
        <v>1.5850323119999999E-2</v>
      </c>
      <c r="M14" s="53"/>
      <c r="N14" s="34"/>
      <c r="O14" s="34"/>
      <c r="S14" s="39"/>
    </row>
    <row r="15" spans="1:19" x14ac:dyDescent="0.25">
      <c r="A15" s="28"/>
      <c r="B15" s="39"/>
      <c r="D15" s="1"/>
      <c r="F15" s="34"/>
      <c r="G15" s="69">
        <v>62.5</v>
      </c>
      <c r="H15" s="109">
        <f>CONVERT(G15, "C", "F")</f>
        <v>144.5</v>
      </c>
      <c r="I15" s="110"/>
      <c r="J15" s="34"/>
      <c r="K15" s="51" t="s">
        <v>64</v>
      </c>
      <c r="L15" s="55">
        <f>(L13/1000)/E27</f>
        <v>2.2641509433962263E-2</v>
      </c>
      <c r="M15" s="53"/>
      <c r="N15" s="34"/>
      <c r="O15" s="34"/>
      <c r="S15" s="39"/>
    </row>
    <row r="16" spans="1:19" x14ac:dyDescent="0.25">
      <c r="A16" s="28"/>
      <c r="B16" s="39"/>
      <c r="C16" s="38" t="s">
        <v>119</v>
      </c>
      <c r="D16" s="34">
        <f>E11*0.25*2</f>
        <v>8.5</v>
      </c>
      <c r="E16" s="34" t="s">
        <v>129</v>
      </c>
      <c r="F16" s="34"/>
      <c r="G16" s="70">
        <v>70</v>
      </c>
      <c r="H16" s="99">
        <f>CONVERT(G16, "C", "F")</f>
        <v>158</v>
      </c>
      <c r="I16" s="100"/>
      <c r="J16" s="34"/>
      <c r="K16" s="29"/>
      <c r="L16" s="17"/>
      <c r="M16" s="53"/>
      <c r="N16" s="34"/>
      <c r="O16" s="34"/>
      <c r="S16" s="39"/>
    </row>
    <row r="17" spans="1:25" x14ac:dyDescent="0.25">
      <c r="A17" s="28"/>
      <c r="B17" s="39"/>
      <c r="C17" s="38" t="s">
        <v>120</v>
      </c>
      <c r="D17" s="34">
        <v>5</v>
      </c>
      <c r="E17" s="34"/>
      <c r="F17" s="34"/>
      <c r="G17" s="70"/>
      <c r="H17" s="99"/>
      <c r="I17" s="100"/>
      <c r="J17" s="34"/>
      <c r="K17" s="104" t="s">
        <v>65</v>
      </c>
      <c r="L17" s="105"/>
      <c r="M17" s="106"/>
      <c r="N17" s="34"/>
      <c r="O17" s="34"/>
      <c r="S17" s="39"/>
    </row>
    <row r="18" spans="1:25" x14ac:dyDescent="0.25">
      <c r="A18" s="28"/>
      <c r="B18" s="39"/>
      <c r="C18" s="38" t="s">
        <v>121</v>
      </c>
      <c r="D18" s="34">
        <v>8</v>
      </c>
      <c r="E18" s="34"/>
      <c r="F18" s="34"/>
      <c r="G18" s="70"/>
      <c r="H18" s="99"/>
      <c r="I18" s="100"/>
      <c r="J18" s="34"/>
      <c r="K18" s="56" t="s">
        <v>66</v>
      </c>
      <c r="L18" s="17">
        <f>COUNT(G14:G25)</f>
        <v>3</v>
      </c>
      <c r="M18" s="53"/>
      <c r="N18" s="34"/>
      <c r="O18" s="34"/>
      <c r="S18" s="34"/>
    </row>
    <row r="19" spans="1:25" x14ac:dyDescent="0.25">
      <c r="A19" s="28"/>
      <c r="B19" s="39"/>
      <c r="C19" s="38" t="s">
        <v>123</v>
      </c>
      <c r="D19" s="34">
        <v>10</v>
      </c>
      <c r="E19" s="34"/>
      <c r="F19" s="34"/>
      <c r="G19" s="70"/>
      <c r="H19" s="99"/>
      <c r="I19" s="100"/>
      <c r="J19" s="34"/>
      <c r="K19" s="51" t="s">
        <v>67</v>
      </c>
      <c r="L19" s="52">
        <v>3</v>
      </c>
      <c r="M19" s="53"/>
      <c r="N19" s="34"/>
      <c r="O19" s="34"/>
      <c r="P19" s="34"/>
      <c r="Q19" s="34"/>
      <c r="R19" s="34"/>
      <c r="S19" s="34"/>
    </row>
    <row r="20" spans="1:25" x14ac:dyDescent="0.25">
      <c r="A20" s="28"/>
      <c r="B20" s="39"/>
      <c r="F20" s="34"/>
      <c r="G20" s="70"/>
      <c r="H20" s="99"/>
      <c r="I20" s="100"/>
      <c r="J20" s="34"/>
      <c r="K20" s="51" t="s">
        <v>85</v>
      </c>
      <c r="L20" s="17">
        <f>L12*L19*L18</f>
        <v>108</v>
      </c>
      <c r="M20" s="53"/>
      <c r="N20" s="34"/>
      <c r="O20" s="34"/>
      <c r="P20" s="34"/>
      <c r="Q20" s="39"/>
      <c r="R20" s="39"/>
      <c r="S20" s="34"/>
    </row>
    <row r="21" spans="1:25" x14ac:dyDescent="0.25">
      <c r="A21" s="28"/>
      <c r="B21" s="39"/>
      <c r="F21" s="34"/>
      <c r="G21" s="70"/>
      <c r="H21" s="99"/>
      <c r="I21" s="100"/>
      <c r="J21" s="34"/>
      <c r="K21" s="51" t="s">
        <v>68</v>
      </c>
      <c r="L21" s="17">
        <f>L20*L10</f>
        <v>5400</v>
      </c>
      <c r="M21" s="53" t="s">
        <v>55</v>
      </c>
      <c r="N21" s="34"/>
      <c r="O21" s="34"/>
      <c r="P21" s="34"/>
    </row>
    <row r="22" spans="1:25" ht="15.75" thickBot="1" x14ac:dyDescent="0.3">
      <c r="A22" s="28"/>
      <c r="B22" s="39"/>
      <c r="F22" s="34"/>
      <c r="G22" s="70"/>
      <c r="H22" s="99"/>
      <c r="I22" s="100"/>
      <c r="J22" s="34"/>
      <c r="K22" s="51"/>
      <c r="L22" s="17"/>
      <c r="M22" s="53"/>
      <c r="N22" s="34"/>
      <c r="O22" s="34"/>
      <c r="P22" s="34"/>
    </row>
    <row r="23" spans="1:25" x14ac:dyDescent="0.25">
      <c r="A23" s="28"/>
      <c r="B23" s="39"/>
      <c r="C23" s="101" t="s">
        <v>117</v>
      </c>
      <c r="D23" s="102"/>
      <c r="E23" s="103"/>
      <c r="F23" s="34"/>
      <c r="G23" s="70"/>
      <c r="H23" s="99"/>
      <c r="I23" s="100"/>
      <c r="J23" s="34"/>
      <c r="K23" s="51" t="s">
        <v>126</v>
      </c>
      <c r="L23" s="52">
        <v>30</v>
      </c>
      <c r="M23" s="53" t="s">
        <v>54</v>
      </c>
      <c r="N23" s="34"/>
      <c r="O23" s="34"/>
      <c r="P23" s="34"/>
    </row>
    <row r="24" spans="1:25" x14ac:dyDescent="0.25">
      <c r="A24" s="28"/>
      <c r="B24" s="39"/>
      <c r="C24" s="59"/>
      <c r="D24" s="75" t="s">
        <v>52</v>
      </c>
      <c r="E24" s="61" t="s">
        <v>53</v>
      </c>
      <c r="F24" s="34"/>
      <c r="G24" s="70"/>
      <c r="H24" s="99"/>
      <c r="I24" s="100"/>
      <c r="J24" s="34"/>
      <c r="K24" s="51" t="s">
        <v>125</v>
      </c>
      <c r="L24" s="17">
        <f>L12*L19*L23</f>
        <v>1080</v>
      </c>
      <c r="M24" s="53" t="s">
        <v>54</v>
      </c>
      <c r="N24" s="34"/>
      <c r="O24" s="34"/>
      <c r="P24" s="34"/>
      <c r="U24" s="1"/>
      <c r="V24" s="1"/>
      <c r="W24" s="1"/>
      <c r="X24" s="1"/>
      <c r="Y24" s="1"/>
    </row>
    <row r="25" spans="1:25" ht="15.75" thickBot="1" x14ac:dyDescent="0.3">
      <c r="A25" s="28"/>
      <c r="B25" s="39"/>
      <c r="C25" s="51" t="s">
        <v>110</v>
      </c>
      <c r="D25" s="76"/>
      <c r="E25" s="53"/>
      <c r="F25" s="34"/>
      <c r="G25" s="71"/>
      <c r="H25" s="97"/>
      <c r="I25" s="98"/>
      <c r="J25" s="34"/>
      <c r="K25" s="51"/>
      <c r="L25" s="17">
        <f>L24/60</f>
        <v>18</v>
      </c>
      <c r="M25" s="53" t="s">
        <v>69</v>
      </c>
      <c r="N25" s="34"/>
      <c r="O25" s="34"/>
      <c r="P25" s="34"/>
      <c r="V25" s="1"/>
    </row>
    <row r="26" spans="1:25" x14ac:dyDescent="0.25">
      <c r="A26" s="28"/>
      <c r="B26" s="39"/>
      <c r="C26" s="77" t="s">
        <v>38</v>
      </c>
      <c r="D26" s="78">
        <f>E6</f>
        <v>10</v>
      </c>
      <c r="E26" s="79">
        <f>E27*0.264172052</f>
        <v>7.0005593780000002</v>
      </c>
      <c r="F26" s="34"/>
      <c r="G26" s="34"/>
      <c r="H26" s="34"/>
      <c r="I26" s="34"/>
      <c r="J26" s="34"/>
      <c r="K26" s="51" t="s">
        <v>124</v>
      </c>
      <c r="L26" s="17">
        <f>L20*L23</f>
        <v>3240</v>
      </c>
      <c r="M26" s="53" t="s">
        <v>54</v>
      </c>
      <c r="N26" s="34"/>
      <c r="O26" s="34"/>
      <c r="P26" s="34"/>
    </row>
    <row r="27" spans="1:25" ht="15.75" thickBot="1" x14ac:dyDescent="0.3">
      <c r="A27" s="28"/>
      <c r="B27" s="39"/>
      <c r="C27" s="77" t="s">
        <v>39</v>
      </c>
      <c r="D27" s="80">
        <f>D26/0.264172052</f>
        <v>37.854117891320314</v>
      </c>
      <c r="E27" s="81">
        <v>26.5</v>
      </c>
      <c r="F27" s="34"/>
      <c r="G27" s="34"/>
      <c r="H27" s="34"/>
      <c r="I27" s="34"/>
      <c r="J27" s="34"/>
      <c r="K27" s="57"/>
      <c r="L27" s="22">
        <f>L26/60</f>
        <v>54</v>
      </c>
      <c r="M27" s="58" t="s">
        <v>69</v>
      </c>
      <c r="N27" s="34"/>
      <c r="O27" s="34"/>
      <c r="P27" s="34"/>
    </row>
    <row r="28" spans="1:25" x14ac:dyDescent="0.25">
      <c r="A28" s="28"/>
      <c r="B28" s="39"/>
      <c r="C28" s="82"/>
      <c r="D28" s="76"/>
      <c r="E28" s="53"/>
      <c r="F28" s="34"/>
      <c r="G28" s="34"/>
      <c r="H28" s="34"/>
      <c r="I28" s="34"/>
      <c r="J28" s="34"/>
      <c r="K28" s="34"/>
      <c r="L28" s="34"/>
      <c r="M28" s="34"/>
      <c r="N28" s="34"/>
      <c r="O28" s="34"/>
      <c r="P28" s="34"/>
      <c r="U28" s="2"/>
    </row>
    <row r="29" spans="1:25" x14ac:dyDescent="0.25">
      <c r="A29" s="28"/>
      <c r="B29" s="39"/>
      <c r="C29" s="51" t="s">
        <v>26</v>
      </c>
      <c r="D29" s="76"/>
      <c r="E29" s="53"/>
      <c r="F29" s="34"/>
      <c r="G29" s="34"/>
      <c r="H29" s="34"/>
      <c r="I29" s="34"/>
      <c r="J29" s="34"/>
      <c r="K29" s="17"/>
      <c r="L29" s="17"/>
      <c r="M29" s="17"/>
      <c r="N29" s="17"/>
      <c r="O29" s="34"/>
      <c r="P29" s="34"/>
      <c r="U29" s="2"/>
      <c r="V29" s="2"/>
      <c r="W29" s="2"/>
      <c r="X29" s="1"/>
    </row>
    <row r="30" spans="1:25" x14ac:dyDescent="0.25">
      <c r="B30" s="28"/>
      <c r="C30" s="77" t="s">
        <v>30</v>
      </c>
      <c r="D30" s="83">
        <f>((E8*Appendix!J4)/D26)+((E9*Appendix!J5)/D26)+((E10*Appendix!J6)/D26)</f>
        <v>61.570999999999991</v>
      </c>
      <c r="E30" s="79">
        <f>((E8*Appendix!J4)/E26)+((E9*Appendix!J5)/D26)+((E10*Appendix!J6)/D26)</f>
        <v>85.074024035033048</v>
      </c>
      <c r="F30" s="34"/>
      <c r="G30" s="34"/>
      <c r="H30" s="35" t="s">
        <v>235</v>
      </c>
      <c r="I30" s="34"/>
      <c r="J30" s="34"/>
      <c r="K30" s="34"/>
      <c r="L30" s="35"/>
      <c r="M30" s="34"/>
      <c r="N30" s="34"/>
      <c r="O30" s="34"/>
      <c r="P30" s="34"/>
      <c r="U30" s="2"/>
      <c r="V30" s="2"/>
      <c r="W30" s="2"/>
      <c r="X30" s="1"/>
    </row>
    <row r="31" spans="1:25" x14ac:dyDescent="0.25">
      <c r="C31" s="77" t="s">
        <v>29</v>
      </c>
      <c r="D31" s="84">
        <f>1+D30/1000</f>
        <v>1.061571</v>
      </c>
      <c r="E31" s="85">
        <f>1+E30/1000</f>
        <v>1.0850740240350329</v>
      </c>
      <c r="F31" s="34"/>
      <c r="J31" s="34"/>
      <c r="K31" s="34"/>
      <c r="L31" s="35"/>
      <c r="M31" s="34"/>
      <c r="N31" s="34"/>
      <c r="O31" s="34"/>
      <c r="P31" s="34"/>
      <c r="U31" s="2"/>
      <c r="V31" s="2"/>
      <c r="W31" s="2"/>
      <c r="X31" s="1"/>
    </row>
    <row r="32" spans="1:25" x14ac:dyDescent="0.25">
      <c r="C32" s="29"/>
      <c r="D32" s="17"/>
      <c r="E32" s="53"/>
      <c r="F32" s="39"/>
      <c r="J32" s="28"/>
      <c r="K32" s="28"/>
      <c r="L32" s="28"/>
      <c r="O32" s="8"/>
    </row>
    <row r="33" spans="3:17" x14ac:dyDescent="0.25">
      <c r="C33" s="29"/>
      <c r="D33" s="86" t="s">
        <v>40</v>
      </c>
      <c r="E33" s="53"/>
      <c r="F33" s="39"/>
      <c r="J33" s="28"/>
      <c r="K33" s="28"/>
      <c r="L33" s="28"/>
    </row>
    <row r="34" spans="3:17" ht="15.75" thickBot="1" x14ac:dyDescent="0.3">
      <c r="C34" s="87"/>
      <c r="D34" s="88" t="s">
        <v>37</v>
      </c>
      <c r="E34" s="58"/>
      <c r="F34" s="28"/>
      <c r="K34" s="34"/>
      <c r="L34" s="28"/>
    </row>
    <row r="35" spans="3:17" x14ac:dyDescent="0.25">
      <c r="F35" s="28"/>
      <c r="L35" s="28"/>
    </row>
    <row r="36" spans="3:17" x14ac:dyDescent="0.25">
      <c r="K36" s="34"/>
      <c r="L36" s="28"/>
    </row>
    <row r="37" spans="3:17" x14ac:dyDescent="0.25">
      <c r="G37" s="34"/>
      <c r="K37" s="34"/>
      <c r="L37" s="28"/>
      <c r="N37" s="28"/>
      <c r="O37" s="42" t="s">
        <v>28</v>
      </c>
      <c r="P37" s="48">
        <v>0.75</v>
      </c>
      <c r="Q37" s="49">
        <v>0.75</v>
      </c>
    </row>
    <row r="38" spans="3:17" x14ac:dyDescent="0.25">
      <c r="G38" s="34"/>
      <c r="K38" s="34"/>
      <c r="L38" s="28"/>
      <c r="N38" s="28"/>
      <c r="O38" s="42" t="s">
        <v>31</v>
      </c>
      <c r="P38" s="34"/>
      <c r="Q38" s="43"/>
    </row>
    <row r="39" spans="3:17" x14ac:dyDescent="0.25">
      <c r="G39" s="34"/>
      <c r="K39" s="34"/>
      <c r="L39" s="28"/>
      <c r="N39" s="28"/>
      <c r="O39" s="44" t="s">
        <v>30</v>
      </c>
      <c r="P39" s="36">
        <f>D30*P37</f>
        <v>46.178249999999991</v>
      </c>
      <c r="Q39" s="46">
        <f>E30*Q37</f>
        <v>63.805518026274783</v>
      </c>
    </row>
    <row r="40" spans="3:17" x14ac:dyDescent="0.25">
      <c r="C40" s="28"/>
      <c r="D40" s="28"/>
      <c r="E40" s="28"/>
      <c r="F40" s="34"/>
      <c r="G40" s="28"/>
      <c r="H40" s="28"/>
      <c r="I40" s="28"/>
      <c r="J40" s="28"/>
      <c r="K40" s="28"/>
      <c r="L40" s="28"/>
      <c r="N40" s="28"/>
      <c r="O40" s="44" t="s">
        <v>29</v>
      </c>
      <c r="P40" s="37">
        <f>1+P39/1000</f>
        <v>1.0461782500000001</v>
      </c>
      <c r="Q40" s="45">
        <f>1+Q39/1000</f>
        <v>1.0638055180262749</v>
      </c>
    </row>
    <row r="41" spans="3:17" x14ac:dyDescent="0.25">
      <c r="D41" s="1"/>
      <c r="F41" s="39"/>
      <c r="G41"/>
      <c r="H41"/>
      <c r="I41"/>
      <c r="J41"/>
      <c r="K41"/>
      <c r="L41"/>
    </row>
    <row r="42" spans="3:17" x14ac:dyDescent="0.25">
      <c r="P42" s="1">
        <f>P39/D30</f>
        <v>0.75</v>
      </c>
    </row>
  </sheetData>
  <mergeCells count="21">
    <mergeCell ref="C5:E5"/>
    <mergeCell ref="G5:I5"/>
    <mergeCell ref="K17:M17"/>
    <mergeCell ref="C23:E23"/>
    <mergeCell ref="G12:I12"/>
    <mergeCell ref="H13:I13"/>
    <mergeCell ref="H16:I16"/>
    <mergeCell ref="H15:I15"/>
    <mergeCell ref="K7:M7"/>
    <mergeCell ref="K5:M5"/>
    <mergeCell ref="H17:I17"/>
    <mergeCell ref="H14:I14"/>
    <mergeCell ref="C13:E13"/>
    <mergeCell ref="H18:I18"/>
    <mergeCell ref="H19:I19"/>
    <mergeCell ref="H20:I20"/>
    <mergeCell ref="H25:I25"/>
    <mergeCell ref="H24:I24"/>
    <mergeCell ref="H23:I23"/>
    <mergeCell ref="H22:I22"/>
    <mergeCell ref="H21:I21"/>
  </mergeCells>
  <pageMargins left="0.7" right="0.7" top="0.75" bottom="0.75" header="0.3" footer="0.3"/>
  <pageSetup orientation="portrait" r:id="rId1"/>
  <ignoredErrors>
    <ignoredError sqref="L26" formula="1"/>
  </ignoredError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B1:R167"/>
  <sheetViews>
    <sheetView view="pageBreakPreview" zoomScaleNormal="100" zoomScaleSheetLayoutView="100" workbookViewId="0">
      <selection activeCell="C67" sqref="C67"/>
    </sheetView>
  </sheetViews>
  <sheetFormatPr defaultRowHeight="18.75" x14ac:dyDescent="0.25"/>
  <cols>
    <col min="2" max="2" width="4.42578125" style="123" customWidth="1"/>
    <col min="3" max="3" width="126.42578125" style="117" customWidth="1"/>
  </cols>
  <sheetData>
    <row r="1" spans="2:18" ht="18.75" customHeight="1" x14ac:dyDescent="0.3">
      <c r="B1" s="114" t="s">
        <v>74</v>
      </c>
      <c r="C1" s="114"/>
    </row>
    <row r="2" spans="2:18" ht="18.75" customHeight="1" x14ac:dyDescent="0.25">
      <c r="C2" s="116"/>
    </row>
    <row r="3" spans="2:18" ht="18.75" customHeight="1" x14ac:dyDescent="0.25">
      <c r="B3" s="122" t="s">
        <v>99</v>
      </c>
      <c r="C3" s="122"/>
    </row>
    <row r="4" spans="2:18" ht="18.75" customHeight="1" x14ac:dyDescent="0.25">
      <c r="B4" s="123">
        <v>1</v>
      </c>
      <c r="C4" s="117" t="s">
        <v>95</v>
      </c>
    </row>
    <row r="5" spans="2:18" ht="18.75" customHeight="1" x14ac:dyDescent="0.25">
      <c r="B5" s="123">
        <v>2</v>
      </c>
      <c r="C5" s="118" t="s">
        <v>174</v>
      </c>
    </row>
    <row r="6" spans="2:18" ht="18.75" customHeight="1" x14ac:dyDescent="0.25">
      <c r="B6" s="123">
        <v>3</v>
      </c>
      <c r="C6" s="117" t="s">
        <v>81</v>
      </c>
    </row>
    <row r="7" spans="2:18" ht="18.75" customHeight="1" x14ac:dyDescent="0.25">
      <c r="C7" s="117" t="s">
        <v>160</v>
      </c>
    </row>
    <row r="8" spans="2:18" ht="18.75" customHeight="1" x14ac:dyDescent="0.25">
      <c r="B8" s="123">
        <v>4</v>
      </c>
      <c r="C8" s="117" t="s">
        <v>80</v>
      </c>
    </row>
    <row r="9" spans="2:18" ht="18.75" customHeight="1" x14ac:dyDescent="0.25">
      <c r="B9" s="123">
        <v>5</v>
      </c>
      <c r="C9" s="117" t="s">
        <v>138</v>
      </c>
    </row>
    <row r="10" spans="2:18" ht="18.75" customHeight="1" x14ac:dyDescent="0.25">
      <c r="C10" s="117" t="s">
        <v>97</v>
      </c>
    </row>
    <row r="11" spans="2:18" ht="18.75" customHeight="1" x14ac:dyDescent="0.25">
      <c r="B11" s="123">
        <v>6</v>
      </c>
      <c r="C11" s="117" t="s">
        <v>137</v>
      </c>
    </row>
    <row r="12" spans="2:18" ht="18.75" customHeight="1" x14ac:dyDescent="0.25">
      <c r="B12" s="123">
        <v>7</v>
      </c>
      <c r="C12" s="117" t="s">
        <v>161</v>
      </c>
    </row>
    <row r="13" spans="2:18" ht="18.75" customHeight="1" x14ac:dyDescent="0.25">
      <c r="C13" s="118"/>
    </row>
    <row r="14" spans="2:18" ht="18.75" customHeight="1" x14ac:dyDescent="0.25">
      <c r="B14" s="122" t="s">
        <v>162</v>
      </c>
      <c r="C14" s="122"/>
      <c r="F14" t="s">
        <v>32</v>
      </c>
      <c r="K14" s="31" t="s">
        <v>32</v>
      </c>
      <c r="L14" s="16"/>
      <c r="M14" s="17"/>
      <c r="N14" s="17"/>
      <c r="O14" s="17"/>
      <c r="P14" s="17"/>
      <c r="Q14" s="17"/>
      <c r="R14" s="17"/>
    </row>
    <row r="15" spans="2:18" ht="18.75" customHeight="1" x14ac:dyDescent="0.25">
      <c r="B15" s="123">
        <v>1</v>
      </c>
      <c r="C15" s="117" t="s">
        <v>82</v>
      </c>
      <c r="F15" t="s">
        <v>77</v>
      </c>
      <c r="K15" s="32" t="s">
        <v>196</v>
      </c>
      <c r="L15" s="17"/>
      <c r="M15" s="17"/>
      <c r="N15" s="17"/>
      <c r="O15" s="40" t="s">
        <v>49</v>
      </c>
      <c r="P15" s="17"/>
      <c r="Q15" s="32" t="s">
        <v>48</v>
      </c>
      <c r="R15" s="17"/>
    </row>
    <row r="16" spans="2:18" ht="18.75" customHeight="1" x14ac:dyDescent="0.25">
      <c r="C16" s="121" t="s">
        <v>139</v>
      </c>
      <c r="F16" t="s">
        <v>78</v>
      </c>
      <c r="K16" s="16" t="s">
        <v>33</v>
      </c>
      <c r="L16" s="17"/>
      <c r="M16" s="17"/>
      <c r="N16" s="17"/>
      <c r="O16" s="17" t="s">
        <v>42</v>
      </c>
      <c r="P16" s="17"/>
      <c r="Q16" s="16" t="s">
        <v>41</v>
      </c>
      <c r="R16" s="17"/>
    </row>
    <row r="17" spans="2:18" ht="18.75" customHeight="1" x14ac:dyDescent="0.25">
      <c r="B17" s="123">
        <v>2</v>
      </c>
      <c r="C17" s="117" t="s">
        <v>197</v>
      </c>
      <c r="F17" t="s">
        <v>41</v>
      </c>
      <c r="K17" s="16" t="s">
        <v>34</v>
      </c>
      <c r="L17" s="17"/>
      <c r="M17" s="17"/>
      <c r="N17" s="17"/>
      <c r="O17" s="17" t="s">
        <v>43</v>
      </c>
      <c r="P17" s="17"/>
      <c r="Q17" s="16" t="s">
        <v>46</v>
      </c>
      <c r="R17" s="17"/>
    </row>
    <row r="18" spans="2:18" ht="18.75" customHeight="1" x14ac:dyDescent="0.25">
      <c r="C18" s="117" t="s">
        <v>136</v>
      </c>
      <c r="F18" t="s">
        <v>79</v>
      </c>
      <c r="K18" s="16" t="s">
        <v>35</v>
      </c>
      <c r="L18" s="17"/>
      <c r="M18" s="17"/>
      <c r="N18" s="17"/>
      <c r="O18" s="17" t="s">
        <v>44</v>
      </c>
      <c r="P18" s="17"/>
      <c r="Q18" s="17"/>
      <c r="R18" s="17"/>
    </row>
    <row r="19" spans="2:18" ht="18.75" customHeight="1" x14ac:dyDescent="0.25">
      <c r="B19" s="123">
        <v>3</v>
      </c>
      <c r="C19" s="117" t="s">
        <v>100</v>
      </c>
      <c r="K19" s="16" t="s">
        <v>36</v>
      </c>
      <c r="L19" s="16"/>
      <c r="M19" s="16"/>
      <c r="N19" s="17"/>
      <c r="O19" s="17"/>
      <c r="P19" s="17"/>
      <c r="Q19" s="17"/>
      <c r="R19" s="17"/>
    </row>
    <row r="20" spans="2:18" ht="18.75" customHeight="1" x14ac:dyDescent="0.25">
      <c r="B20" s="123">
        <v>4</v>
      </c>
      <c r="C20" s="117" t="s">
        <v>163</v>
      </c>
      <c r="K20" s="16" t="s">
        <v>45</v>
      </c>
      <c r="L20" s="16"/>
      <c r="M20" s="16"/>
      <c r="N20" s="17"/>
      <c r="O20" s="17"/>
      <c r="P20" s="17"/>
      <c r="Q20" s="17"/>
      <c r="R20" s="17"/>
    </row>
    <row r="21" spans="2:18" ht="18.75" customHeight="1" x14ac:dyDescent="0.25">
      <c r="C21" s="117" t="s">
        <v>86</v>
      </c>
      <c r="K21" s="16" t="s">
        <v>47</v>
      </c>
      <c r="L21" s="16"/>
      <c r="M21" s="16"/>
      <c r="N21" s="17"/>
      <c r="O21" s="17"/>
      <c r="P21" s="17"/>
      <c r="Q21" s="17"/>
      <c r="R21" s="17"/>
    </row>
    <row r="22" spans="2:18" ht="18.75" customHeight="1" x14ac:dyDescent="0.25">
      <c r="B22" s="123">
        <v>5</v>
      </c>
      <c r="C22" s="117" t="s">
        <v>130</v>
      </c>
    </row>
    <row r="23" spans="2:18" ht="18.75" customHeight="1" x14ac:dyDescent="0.25">
      <c r="B23" s="123">
        <v>6</v>
      </c>
      <c r="C23" s="117" t="s">
        <v>164</v>
      </c>
    </row>
    <row r="24" spans="2:18" ht="18.75" customHeight="1" x14ac:dyDescent="0.25">
      <c r="C24" s="117" t="s">
        <v>101</v>
      </c>
    </row>
    <row r="25" spans="2:18" ht="18.75" customHeight="1" x14ac:dyDescent="0.25">
      <c r="C25" s="117" t="s">
        <v>198</v>
      </c>
    </row>
    <row r="26" spans="2:18" ht="18.75" customHeight="1" x14ac:dyDescent="0.25">
      <c r="B26" s="123">
        <v>7</v>
      </c>
      <c r="C26" s="117" t="s">
        <v>157</v>
      </c>
    </row>
    <row r="27" spans="2:18" ht="18.75" customHeight="1" x14ac:dyDescent="0.25">
      <c r="B27" s="123">
        <v>8</v>
      </c>
      <c r="C27" s="117" t="s">
        <v>103</v>
      </c>
    </row>
    <row r="28" spans="2:18" ht="18.75" customHeight="1" x14ac:dyDescent="0.25">
      <c r="B28" s="123">
        <v>9</v>
      </c>
      <c r="C28" s="117" t="s">
        <v>170</v>
      </c>
    </row>
    <row r="29" spans="2:18" ht="18.75" customHeight="1" x14ac:dyDescent="0.25">
      <c r="C29" s="117" t="s">
        <v>140</v>
      </c>
    </row>
    <row r="30" spans="2:18" ht="18.75" customHeight="1" x14ac:dyDescent="0.25">
      <c r="B30" s="123">
        <v>10</v>
      </c>
      <c r="C30" s="117" t="s">
        <v>98</v>
      </c>
    </row>
    <row r="31" spans="2:18" ht="29.25" customHeight="1" x14ac:dyDescent="0.25">
      <c r="B31" s="123">
        <v>11</v>
      </c>
      <c r="C31" s="117" t="s">
        <v>175</v>
      </c>
    </row>
    <row r="32" spans="2:18" ht="18.75" customHeight="1" x14ac:dyDescent="0.25">
      <c r="B32" s="123">
        <v>12</v>
      </c>
      <c r="C32" s="117" t="s">
        <v>171</v>
      </c>
    </row>
    <row r="33" spans="2:3" ht="18.75" customHeight="1" x14ac:dyDescent="0.25"/>
    <row r="34" spans="2:3" ht="18.75" customHeight="1" x14ac:dyDescent="0.25">
      <c r="B34" s="124" t="s">
        <v>87</v>
      </c>
    </row>
    <row r="35" spans="2:3" ht="18.75" customHeight="1" x14ac:dyDescent="0.25">
      <c r="B35" s="123" t="s">
        <v>88</v>
      </c>
      <c r="C35" s="117" t="s">
        <v>166</v>
      </c>
    </row>
    <row r="36" spans="2:3" ht="18.75" customHeight="1" x14ac:dyDescent="0.25">
      <c r="B36" s="123" t="s">
        <v>89</v>
      </c>
      <c r="C36" s="117" t="s">
        <v>165</v>
      </c>
    </row>
    <row r="37" spans="2:3" ht="18.75" customHeight="1" x14ac:dyDescent="0.25">
      <c r="B37" s="123" t="s">
        <v>90</v>
      </c>
      <c r="C37" s="117" t="s">
        <v>96</v>
      </c>
    </row>
    <row r="38" spans="2:3" ht="18.75" customHeight="1" x14ac:dyDescent="0.25">
      <c r="B38" s="123" t="s">
        <v>91</v>
      </c>
      <c r="C38" s="117" t="s">
        <v>93</v>
      </c>
    </row>
    <row r="39" spans="2:3" ht="18.75" customHeight="1" x14ac:dyDescent="0.25">
      <c r="B39" s="123" t="s">
        <v>92</v>
      </c>
      <c r="C39" s="117" t="s">
        <v>94</v>
      </c>
    </row>
    <row r="40" spans="2:3" ht="18.75" customHeight="1" x14ac:dyDescent="0.25">
      <c r="B40" s="123" t="s">
        <v>167</v>
      </c>
      <c r="C40" s="117" t="s">
        <v>168</v>
      </c>
    </row>
    <row r="41" spans="2:3" ht="18.75" customHeight="1" x14ac:dyDescent="0.25">
      <c r="B41" s="123" t="s">
        <v>169</v>
      </c>
      <c r="C41" s="117" t="s">
        <v>172</v>
      </c>
    </row>
    <row r="42" spans="2:3" ht="18.75" customHeight="1" x14ac:dyDescent="0.25"/>
    <row r="43" spans="2:3" ht="18.75" customHeight="1" x14ac:dyDescent="0.25">
      <c r="B43" s="122" t="s">
        <v>109</v>
      </c>
      <c r="C43" s="122"/>
    </row>
    <row r="44" spans="2:3" ht="18.75" customHeight="1" x14ac:dyDescent="0.25">
      <c r="B44" s="123">
        <v>1</v>
      </c>
      <c r="C44" s="117" t="s">
        <v>173</v>
      </c>
    </row>
    <row r="45" spans="2:3" ht="18.75" customHeight="1" x14ac:dyDescent="0.25">
      <c r="B45" s="123">
        <v>2</v>
      </c>
      <c r="C45" s="117" t="s">
        <v>102</v>
      </c>
    </row>
    <row r="46" spans="2:3" ht="18.75" customHeight="1" x14ac:dyDescent="0.25">
      <c r="B46" s="123">
        <v>3</v>
      </c>
      <c r="C46" s="117" t="s">
        <v>104</v>
      </c>
    </row>
    <row r="47" spans="2:3" ht="18.75" customHeight="1" x14ac:dyDescent="0.25">
      <c r="B47" s="123">
        <v>4</v>
      </c>
      <c r="C47" s="117" t="s">
        <v>158</v>
      </c>
    </row>
    <row r="48" spans="2:3" ht="18.75" customHeight="1" x14ac:dyDescent="0.25">
      <c r="B48" s="123">
        <v>5</v>
      </c>
      <c r="C48" s="117" t="s">
        <v>176</v>
      </c>
    </row>
    <row r="49" spans="2:3" ht="18.75" customHeight="1" x14ac:dyDescent="0.25">
      <c r="B49" s="123">
        <v>6</v>
      </c>
      <c r="C49" s="117" t="s">
        <v>177</v>
      </c>
    </row>
    <row r="50" spans="2:3" ht="18.75" customHeight="1" x14ac:dyDescent="0.25">
      <c r="B50" s="123">
        <v>7</v>
      </c>
      <c r="C50" s="117" t="s">
        <v>178</v>
      </c>
    </row>
    <row r="51" spans="2:3" ht="18.75" customHeight="1" x14ac:dyDescent="0.25">
      <c r="B51" s="123">
        <v>8</v>
      </c>
      <c r="C51" s="117" t="s">
        <v>199</v>
      </c>
    </row>
    <row r="52" spans="2:3" ht="18.75" customHeight="1" x14ac:dyDescent="0.25">
      <c r="B52" s="123">
        <v>9</v>
      </c>
      <c r="C52" s="117" t="s">
        <v>179</v>
      </c>
    </row>
    <row r="53" spans="2:3" ht="18.75" customHeight="1" x14ac:dyDescent="0.25">
      <c r="C53" s="117" t="s">
        <v>185</v>
      </c>
    </row>
    <row r="54" spans="2:3" ht="18.75" customHeight="1" x14ac:dyDescent="0.25">
      <c r="C54" s="117" t="s">
        <v>186</v>
      </c>
    </row>
    <row r="55" spans="2:3" ht="18.75" customHeight="1" x14ac:dyDescent="0.25">
      <c r="C55" s="117" t="s">
        <v>187</v>
      </c>
    </row>
    <row r="56" spans="2:3" ht="18.75" customHeight="1" x14ac:dyDescent="0.25"/>
    <row r="57" spans="2:3" ht="18.75" customHeight="1" x14ac:dyDescent="0.25">
      <c r="B57" s="125" t="s">
        <v>131</v>
      </c>
      <c r="C57" s="119"/>
    </row>
    <row r="58" spans="2:3" ht="18.75" customHeight="1" x14ac:dyDescent="0.25">
      <c r="B58" s="123">
        <v>1</v>
      </c>
      <c r="C58" s="117" t="s">
        <v>180</v>
      </c>
    </row>
    <row r="59" spans="2:3" ht="18.75" customHeight="1" x14ac:dyDescent="0.25">
      <c r="B59" s="123">
        <v>2</v>
      </c>
      <c r="C59" s="117" t="s">
        <v>132</v>
      </c>
    </row>
    <row r="60" spans="2:3" ht="18.75" customHeight="1" x14ac:dyDescent="0.25">
      <c r="B60" s="123">
        <v>3</v>
      </c>
      <c r="C60" s="117" t="s">
        <v>181</v>
      </c>
    </row>
    <row r="61" spans="2:3" ht="18.75" customHeight="1" x14ac:dyDescent="0.25">
      <c r="B61" s="123">
        <v>4</v>
      </c>
      <c r="C61" s="117" t="s">
        <v>133</v>
      </c>
    </row>
    <row r="62" spans="2:3" ht="18.75" customHeight="1" x14ac:dyDescent="0.25">
      <c r="B62" s="123">
        <v>5</v>
      </c>
      <c r="C62" s="117" t="s">
        <v>134</v>
      </c>
    </row>
    <row r="63" spans="2:3" ht="36.75" customHeight="1" x14ac:dyDescent="0.25">
      <c r="B63" s="123">
        <v>6</v>
      </c>
      <c r="C63" s="117" t="s">
        <v>200</v>
      </c>
    </row>
    <row r="64" spans="2:3" ht="18.75" customHeight="1" x14ac:dyDescent="0.25">
      <c r="C64" s="117" t="s">
        <v>182</v>
      </c>
    </row>
    <row r="65" spans="2:3" ht="18.75" customHeight="1" x14ac:dyDescent="0.25">
      <c r="B65" s="123">
        <v>7</v>
      </c>
      <c r="C65" s="117" t="s">
        <v>183</v>
      </c>
    </row>
    <row r="66" spans="2:3" ht="18.75" customHeight="1" x14ac:dyDescent="0.25">
      <c r="C66" s="121" t="s">
        <v>184</v>
      </c>
    </row>
    <row r="67" spans="2:3" ht="18.75" customHeight="1" x14ac:dyDescent="0.25"/>
    <row r="68" spans="2:3" ht="18.75" customHeight="1" x14ac:dyDescent="0.25">
      <c r="B68" s="125" t="s">
        <v>147</v>
      </c>
      <c r="C68" s="119"/>
    </row>
    <row r="69" spans="2:3" ht="30" x14ac:dyDescent="0.25">
      <c r="B69" s="123">
        <v>1</v>
      </c>
      <c r="C69" s="117" t="s">
        <v>188</v>
      </c>
    </row>
    <row r="70" spans="2:3" ht="30" x14ac:dyDescent="0.25">
      <c r="B70" s="123">
        <v>2</v>
      </c>
      <c r="C70" s="117" t="s">
        <v>189</v>
      </c>
    </row>
    <row r="71" spans="2:3" ht="18.75" customHeight="1" x14ac:dyDescent="0.25">
      <c r="B71" s="123">
        <v>3</v>
      </c>
      <c r="C71" s="117" t="s">
        <v>190</v>
      </c>
    </row>
    <row r="72" spans="2:3" ht="18.75" customHeight="1" x14ac:dyDescent="0.25">
      <c r="C72" s="117" t="s">
        <v>148</v>
      </c>
    </row>
    <row r="73" spans="2:3" ht="18.75" customHeight="1" x14ac:dyDescent="0.25">
      <c r="C73" s="117" t="s">
        <v>193</v>
      </c>
    </row>
    <row r="74" spans="2:3" ht="18.75" customHeight="1" x14ac:dyDescent="0.25"/>
    <row r="75" spans="2:3" ht="18.75" customHeight="1" x14ac:dyDescent="0.25">
      <c r="B75" s="125" t="s">
        <v>135</v>
      </c>
      <c r="C75" s="119"/>
    </row>
    <row r="76" spans="2:3" ht="18.75" customHeight="1" x14ac:dyDescent="0.25">
      <c r="B76" s="123">
        <v>1</v>
      </c>
      <c r="C76" s="117" t="s">
        <v>141</v>
      </c>
    </row>
    <row r="77" spans="2:3" ht="18.75" customHeight="1" x14ac:dyDescent="0.25">
      <c r="B77" s="123">
        <v>2</v>
      </c>
      <c r="C77" s="117" t="s">
        <v>142</v>
      </c>
    </row>
    <row r="78" spans="2:3" ht="18.75" customHeight="1" x14ac:dyDescent="0.25">
      <c r="B78" s="123">
        <v>3</v>
      </c>
      <c r="C78" s="117" t="s">
        <v>143</v>
      </c>
    </row>
    <row r="79" spans="2:3" ht="18.75" customHeight="1" x14ac:dyDescent="0.25">
      <c r="B79" s="123">
        <v>4</v>
      </c>
      <c r="C79" s="117" t="s">
        <v>145</v>
      </c>
    </row>
    <row r="80" spans="2:3" ht="18.75" customHeight="1" x14ac:dyDescent="0.25">
      <c r="B80" s="123">
        <v>5</v>
      </c>
      <c r="C80" s="117" t="s">
        <v>144</v>
      </c>
    </row>
    <row r="81" spans="2:3" ht="18.75" customHeight="1" x14ac:dyDescent="0.25">
      <c r="B81" s="123">
        <v>6</v>
      </c>
      <c r="C81" s="117" t="s">
        <v>146</v>
      </c>
    </row>
    <row r="82" spans="2:3" ht="18.75" customHeight="1" x14ac:dyDescent="0.25"/>
    <row r="83" spans="2:3" ht="18.75" customHeight="1" x14ac:dyDescent="0.25"/>
    <row r="84" spans="2:3" ht="18.75" customHeight="1" x14ac:dyDescent="0.25">
      <c r="B84" s="125" t="s">
        <v>149</v>
      </c>
      <c r="C84" s="120"/>
    </row>
    <row r="85" spans="2:3" ht="18.75" customHeight="1" x14ac:dyDescent="0.25">
      <c r="B85" s="123">
        <v>1</v>
      </c>
      <c r="C85" s="117" t="s">
        <v>155</v>
      </c>
    </row>
    <row r="86" spans="2:3" ht="18.75" customHeight="1" x14ac:dyDescent="0.25">
      <c r="B86" s="123">
        <v>2</v>
      </c>
      <c r="C86" s="117" t="s">
        <v>150</v>
      </c>
    </row>
    <row r="87" spans="2:3" ht="18.75" customHeight="1" x14ac:dyDescent="0.25">
      <c r="B87" s="123">
        <v>3</v>
      </c>
      <c r="C87" s="117" t="s">
        <v>151</v>
      </c>
    </row>
    <row r="88" spans="2:3" ht="18.75" customHeight="1" x14ac:dyDescent="0.25">
      <c r="B88" s="123">
        <v>4</v>
      </c>
      <c r="C88" s="117" t="s">
        <v>152</v>
      </c>
    </row>
    <row r="89" spans="2:3" ht="18.75" customHeight="1" x14ac:dyDescent="0.25">
      <c r="B89" s="123">
        <v>5</v>
      </c>
      <c r="C89" s="117" t="s">
        <v>153</v>
      </c>
    </row>
    <row r="90" spans="2:3" ht="18.75" customHeight="1" x14ac:dyDescent="0.25">
      <c r="B90" s="123">
        <v>6</v>
      </c>
      <c r="C90" s="117" t="s">
        <v>194</v>
      </c>
    </row>
    <row r="91" spans="2:3" ht="18.75" customHeight="1" x14ac:dyDescent="0.25">
      <c r="B91" s="123">
        <v>7</v>
      </c>
      <c r="C91" s="117" t="s">
        <v>195</v>
      </c>
    </row>
    <row r="92" spans="2:3" ht="18.75" customHeight="1" x14ac:dyDescent="0.25">
      <c r="B92" s="123">
        <v>8</v>
      </c>
      <c r="C92" s="117" t="s">
        <v>154</v>
      </c>
    </row>
    <row r="93" spans="2:3" ht="18.75" customHeight="1" x14ac:dyDescent="0.25">
      <c r="B93" s="123">
        <v>9</v>
      </c>
      <c r="C93" s="117" t="s">
        <v>159</v>
      </c>
    </row>
    <row r="94" spans="2:3" ht="18.75" customHeight="1" x14ac:dyDescent="0.25"/>
    <row r="95" spans="2:3" ht="18.75" customHeight="1" x14ac:dyDescent="0.25">
      <c r="B95" s="125" t="s">
        <v>156</v>
      </c>
      <c r="C95" s="119"/>
    </row>
    <row r="96" spans="2:3" ht="18.75" customHeight="1" x14ac:dyDescent="0.25">
      <c r="B96" s="123">
        <v>1</v>
      </c>
      <c r="C96" s="117" t="s">
        <v>191</v>
      </c>
    </row>
    <row r="97" spans="2:3" ht="18.75" customHeight="1" x14ac:dyDescent="0.25">
      <c r="B97" s="123">
        <v>2</v>
      </c>
      <c r="C97" s="117" t="s">
        <v>192</v>
      </c>
    </row>
    <row r="98" spans="2:3" ht="18.75" customHeight="1" x14ac:dyDescent="0.25"/>
    <row r="99" spans="2:3" ht="18.75" customHeight="1" x14ac:dyDescent="0.25"/>
    <row r="100" spans="2:3" ht="18.75" customHeight="1" x14ac:dyDescent="0.25"/>
    <row r="101" spans="2:3" ht="18.75" customHeight="1" x14ac:dyDescent="0.25"/>
    <row r="102" spans="2:3" ht="18.75" customHeight="1" x14ac:dyDescent="0.25"/>
    <row r="103" spans="2:3" ht="18.75" customHeight="1" x14ac:dyDescent="0.25"/>
    <row r="104" spans="2:3" ht="18.75" customHeight="1" x14ac:dyDescent="0.25"/>
    <row r="105" spans="2:3" ht="18.75" customHeight="1" x14ac:dyDescent="0.25"/>
    <row r="106" spans="2:3" ht="18.75" customHeight="1" x14ac:dyDescent="0.25"/>
    <row r="107" spans="2:3" ht="18.75" customHeight="1" x14ac:dyDescent="0.25"/>
    <row r="108" spans="2:3" ht="18.75" customHeight="1" x14ac:dyDescent="0.25"/>
    <row r="109" spans="2:3" ht="18.75" customHeight="1" x14ac:dyDescent="0.25"/>
    <row r="110" spans="2:3" ht="18.75" customHeight="1" x14ac:dyDescent="0.25"/>
    <row r="111" spans="2:3" ht="18.75" customHeight="1" x14ac:dyDescent="0.25"/>
    <row r="112" spans="2:3" ht="18.75" customHeight="1" x14ac:dyDescent="0.25"/>
    <row r="113" ht="18.75" customHeight="1" x14ac:dyDescent="0.25"/>
    <row r="114" ht="18.75" customHeight="1" x14ac:dyDescent="0.25"/>
    <row r="115" ht="18.75" customHeight="1" x14ac:dyDescent="0.25"/>
    <row r="116" ht="18.75" customHeight="1" x14ac:dyDescent="0.25"/>
    <row r="117" ht="18.75" customHeight="1" x14ac:dyDescent="0.25"/>
    <row r="118" ht="18.75" customHeight="1" x14ac:dyDescent="0.25"/>
    <row r="119" ht="18.75" customHeight="1" x14ac:dyDescent="0.25"/>
    <row r="120" ht="18.75" customHeight="1" x14ac:dyDescent="0.25"/>
    <row r="121" ht="18.75" customHeight="1" x14ac:dyDescent="0.25"/>
    <row r="122" ht="18.75" customHeight="1" x14ac:dyDescent="0.25"/>
    <row r="123" ht="18.75" customHeight="1" x14ac:dyDescent="0.25"/>
    <row r="124" ht="18.75" customHeight="1" x14ac:dyDescent="0.25"/>
    <row r="125" ht="18.75" customHeight="1" x14ac:dyDescent="0.25"/>
    <row r="126" ht="18.75" customHeight="1" x14ac:dyDescent="0.25"/>
    <row r="127" ht="18.75" customHeight="1" x14ac:dyDescent="0.25"/>
    <row r="128" ht="18.75" customHeight="1" x14ac:dyDescent="0.25"/>
    <row r="129" ht="18.75" customHeight="1" x14ac:dyDescent="0.25"/>
    <row r="130" ht="18.75" customHeight="1" x14ac:dyDescent="0.25"/>
    <row r="131" ht="18.75" customHeight="1" x14ac:dyDescent="0.25"/>
    <row r="132" ht="18.75" customHeight="1" x14ac:dyDescent="0.25"/>
    <row r="133" ht="18.75" customHeight="1" x14ac:dyDescent="0.25"/>
    <row r="134" ht="18.75" customHeight="1" x14ac:dyDescent="0.25"/>
    <row r="135" ht="18.75" customHeight="1" x14ac:dyDescent="0.25"/>
    <row r="136" ht="18.75" customHeight="1" x14ac:dyDescent="0.25"/>
    <row r="137" ht="18.75" customHeight="1" x14ac:dyDescent="0.25"/>
    <row r="138" ht="18.75" customHeight="1" x14ac:dyDescent="0.25"/>
    <row r="139" ht="18.75" customHeight="1" x14ac:dyDescent="0.25"/>
    <row r="140" ht="18.75" customHeight="1" x14ac:dyDescent="0.25"/>
    <row r="141" ht="18.75" customHeight="1" x14ac:dyDescent="0.25"/>
    <row r="142" ht="18.75" customHeight="1" x14ac:dyDescent="0.25"/>
    <row r="143" ht="18.75" customHeight="1" x14ac:dyDescent="0.25"/>
    <row r="144" ht="18.75" customHeight="1" x14ac:dyDescent="0.25"/>
    <row r="145" ht="18.75" customHeight="1" x14ac:dyDescent="0.25"/>
    <row r="146" ht="18.75" customHeight="1" x14ac:dyDescent="0.25"/>
    <row r="147" ht="18.75" customHeight="1" x14ac:dyDescent="0.25"/>
    <row r="148" ht="18.75" customHeight="1" x14ac:dyDescent="0.25"/>
    <row r="149" ht="18.75" customHeight="1" x14ac:dyDescent="0.25"/>
    <row r="150" ht="18.75" customHeight="1" x14ac:dyDescent="0.25"/>
    <row r="151" ht="18.75" customHeight="1" x14ac:dyDescent="0.25"/>
    <row r="152" ht="18.75" customHeight="1" x14ac:dyDescent="0.25"/>
    <row r="153" ht="18.75" customHeight="1" x14ac:dyDescent="0.25"/>
    <row r="154" ht="18.75" customHeight="1" x14ac:dyDescent="0.25"/>
    <row r="155" ht="18.75" customHeight="1" x14ac:dyDescent="0.25"/>
    <row r="156" ht="18.75" customHeight="1" x14ac:dyDescent="0.25"/>
    <row r="157" ht="18.75" customHeight="1" x14ac:dyDescent="0.25"/>
    <row r="158" ht="18.75" customHeight="1" x14ac:dyDescent="0.25"/>
    <row r="159" ht="18.75" customHeight="1" x14ac:dyDescent="0.25"/>
    <row r="160" ht="18.75" customHeight="1" x14ac:dyDescent="0.25"/>
    <row r="161" ht="18.75" customHeight="1" x14ac:dyDescent="0.25"/>
    <row r="162" ht="18.75" customHeight="1" x14ac:dyDescent="0.25"/>
    <row r="163" ht="18.75" customHeight="1" x14ac:dyDescent="0.25"/>
    <row r="164" ht="18.75" customHeight="1" x14ac:dyDescent="0.25"/>
    <row r="165" ht="18.75" customHeight="1" x14ac:dyDescent="0.25"/>
    <row r="166" ht="18.75" customHeight="1" x14ac:dyDescent="0.25"/>
    <row r="167" ht="18.75" customHeight="1" x14ac:dyDescent="0.25"/>
  </sheetData>
  <mergeCells count="4">
    <mergeCell ref="B1:C1"/>
    <mergeCell ref="B43:C43"/>
    <mergeCell ref="B14:C14"/>
    <mergeCell ref="B3:C3"/>
  </mergeCells>
  <pageMargins left="0.5" right="0" top="0" bottom="0" header="0" footer="0"/>
  <pageSetup orientation="landscape" r:id="rId1"/>
  <headerFooter>
    <oddFooter>&amp;R&amp;P</oddFooter>
  </headerFooter>
  <rowBreaks count="4" manualBreakCount="4">
    <brk id="13" min="1" max="2" man="1"/>
    <brk id="42" min="1" max="2" man="1"/>
    <brk id="56" min="1" max="2" man="1"/>
    <brk id="74" min="1" max="2" man="1"/>
  </rowBreaks>
  <colBreaks count="3" manualBreakCount="3">
    <brk id="1" max="1048575" man="1"/>
    <brk id="3" max="89" man="1"/>
    <brk id="10" max="89"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E2:E34"/>
  <sheetViews>
    <sheetView tabSelected="1" view="pageBreakPreview" topLeftCell="A7" zoomScale="70" zoomScaleNormal="100" zoomScaleSheetLayoutView="70" workbookViewId="0">
      <selection activeCell="E23" sqref="E23"/>
    </sheetView>
  </sheetViews>
  <sheetFormatPr defaultRowHeight="15.75" x14ac:dyDescent="0.25"/>
  <cols>
    <col min="1" max="4" width="9.140625" style="28"/>
    <col min="5" max="5" width="39" style="189" customWidth="1"/>
    <col min="6" max="16384" width="9.140625" style="28"/>
  </cols>
  <sheetData>
    <row r="2" spans="5:5" ht="30" customHeight="1" x14ac:dyDescent="0.25">
      <c r="E2" s="188" t="s">
        <v>215</v>
      </c>
    </row>
    <row r="3" spans="5:5" ht="30" customHeight="1" x14ac:dyDescent="0.25">
      <c r="E3" s="188" t="s">
        <v>226</v>
      </c>
    </row>
    <row r="4" spans="5:5" s="187" customFormat="1" ht="30" customHeight="1" x14ac:dyDescent="0.25">
      <c r="E4" s="191" t="s">
        <v>234</v>
      </c>
    </row>
    <row r="5" spans="5:5" ht="30" customHeight="1" x14ac:dyDescent="0.25"/>
    <row r="6" spans="5:5" ht="30" customHeight="1" x14ac:dyDescent="0.25">
      <c r="E6" s="190" t="s">
        <v>122</v>
      </c>
    </row>
    <row r="7" spans="5:5" ht="30" customHeight="1" x14ac:dyDescent="0.25">
      <c r="E7" s="189" t="s">
        <v>228</v>
      </c>
    </row>
    <row r="8" spans="5:5" ht="30" customHeight="1" x14ac:dyDescent="0.25">
      <c r="E8" s="189" t="s">
        <v>227</v>
      </c>
    </row>
    <row r="9" spans="5:5" ht="30" customHeight="1" x14ac:dyDescent="0.25"/>
    <row r="10" spans="5:5" ht="30" customHeight="1" x14ac:dyDescent="0.25">
      <c r="E10" s="190" t="s">
        <v>224</v>
      </c>
    </row>
    <row r="11" spans="5:5" ht="30" customHeight="1" x14ac:dyDescent="0.25">
      <c r="E11" s="189" t="s">
        <v>222</v>
      </c>
    </row>
    <row r="12" spans="5:5" ht="30" customHeight="1" x14ac:dyDescent="0.25">
      <c r="E12" s="189" t="s">
        <v>214</v>
      </c>
    </row>
    <row r="13" spans="5:5" ht="30" customHeight="1" x14ac:dyDescent="0.25">
      <c r="E13" s="189" t="s">
        <v>223</v>
      </c>
    </row>
    <row r="14" spans="5:5" ht="30" customHeight="1" x14ac:dyDescent="0.25">
      <c r="E14" s="189" t="s">
        <v>221</v>
      </c>
    </row>
    <row r="15" spans="5:5" ht="30" customHeight="1" x14ac:dyDescent="0.25">
      <c r="E15" s="189" t="s">
        <v>225</v>
      </c>
    </row>
    <row r="16" spans="5:5" ht="30" customHeight="1" x14ac:dyDescent="0.25">
      <c r="E16" s="189" t="s">
        <v>229</v>
      </c>
    </row>
    <row r="17" spans="5:5" s="193" customFormat="1" ht="30" customHeight="1" thickBot="1" x14ac:dyDescent="0.3">
      <c r="E17" s="192"/>
    </row>
    <row r="18" spans="5:5" ht="30" customHeight="1" x14ac:dyDescent="0.25">
      <c r="E18" s="190" t="s">
        <v>216</v>
      </c>
    </row>
    <row r="19" spans="5:5" ht="30" customHeight="1" x14ac:dyDescent="0.25">
      <c r="E19" s="189" t="s">
        <v>218</v>
      </c>
    </row>
    <row r="20" spans="5:5" ht="30" customHeight="1" x14ac:dyDescent="0.25">
      <c r="E20" s="189" t="s">
        <v>219</v>
      </c>
    </row>
    <row r="21" spans="5:5" ht="30" customHeight="1" x14ac:dyDescent="0.25">
      <c r="E21" s="189" t="s">
        <v>236</v>
      </c>
    </row>
    <row r="22" spans="5:5" ht="30" customHeight="1" x14ac:dyDescent="0.25">
      <c r="E22" s="189" t="s">
        <v>28</v>
      </c>
    </row>
    <row r="23" spans="5:5" ht="30" customHeight="1" x14ac:dyDescent="0.25"/>
    <row r="24" spans="5:5" ht="30" customHeight="1" x14ac:dyDescent="0.25">
      <c r="E24" s="189" t="s">
        <v>220</v>
      </c>
    </row>
    <row r="25" spans="5:5" ht="30" customHeight="1" x14ac:dyDescent="0.25">
      <c r="E25" s="189" t="s">
        <v>230</v>
      </c>
    </row>
    <row r="26" spans="5:5" ht="30" customHeight="1" x14ac:dyDescent="0.25">
      <c r="E26" s="189" t="s">
        <v>231</v>
      </c>
    </row>
    <row r="27" spans="5:5" ht="30" customHeight="1" x14ac:dyDescent="0.25">
      <c r="E27" s="189" t="s">
        <v>232</v>
      </c>
    </row>
    <row r="28" spans="5:5" s="193" customFormat="1" ht="30" customHeight="1" thickBot="1" x14ac:dyDescent="0.3">
      <c r="E28" s="192"/>
    </row>
    <row r="29" spans="5:5" ht="30" customHeight="1" x14ac:dyDescent="0.25">
      <c r="E29" s="190" t="s">
        <v>217</v>
      </c>
    </row>
    <row r="30" spans="5:5" ht="30" customHeight="1" x14ac:dyDescent="0.25">
      <c r="E30" s="189" t="s">
        <v>218</v>
      </c>
    </row>
    <row r="31" spans="5:5" ht="30" customHeight="1" x14ac:dyDescent="0.25">
      <c r="E31" s="189" t="s">
        <v>219</v>
      </c>
    </row>
    <row r="32" spans="5:5" ht="30" customHeight="1" x14ac:dyDescent="0.25"/>
    <row r="33" spans="5:5" ht="30" customHeight="1" x14ac:dyDescent="0.25">
      <c r="E33" s="189" t="s">
        <v>233</v>
      </c>
    </row>
    <row r="34" spans="5:5" ht="30" customHeight="1" x14ac:dyDescent="0.25"/>
  </sheetData>
  <pageMargins left="0.3" right="0" top="0" bottom="0" header="0" footer="0"/>
  <pageSetup scale="80"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2:R41"/>
  <sheetViews>
    <sheetView view="pageBreakPreview" topLeftCell="B1" zoomScale="85" zoomScaleNormal="100" zoomScaleSheetLayoutView="85" workbookViewId="0">
      <selection activeCell="E44" sqref="E44"/>
    </sheetView>
  </sheetViews>
  <sheetFormatPr defaultRowHeight="15" x14ac:dyDescent="0.25"/>
  <cols>
    <col min="2" max="2" width="32.140625" bestFit="1" customWidth="1"/>
    <col min="3" max="8" width="9.7109375" customWidth="1"/>
    <col min="11" max="11" width="19.28515625" bestFit="1" customWidth="1"/>
    <col min="12" max="12" width="14.140625" customWidth="1"/>
    <col min="13" max="13" width="2.85546875" customWidth="1"/>
    <col min="14" max="15" width="14.140625" customWidth="1"/>
  </cols>
  <sheetData>
    <row r="2" spans="2:18" ht="15.75" thickBot="1" x14ac:dyDescent="0.3"/>
    <row r="3" spans="2:18" ht="18.75" x14ac:dyDescent="0.3">
      <c r="B3" s="184" t="s">
        <v>116</v>
      </c>
      <c r="C3" s="185"/>
      <c r="D3" s="185"/>
      <c r="E3" s="185"/>
      <c r="F3" s="185"/>
      <c r="G3" s="185"/>
      <c r="H3" s="186"/>
      <c r="K3" s="184" t="s">
        <v>208</v>
      </c>
      <c r="L3" s="185"/>
      <c r="M3" s="185"/>
      <c r="N3" s="185"/>
      <c r="O3" s="186"/>
      <c r="P3" s="139"/>
      <c r="Q3" s="139"/>
      <c r="R3" s="139"/>
    </row>
    <row r="4" spans="2:18" x14ac:dyDescent="0.25">
      <c r="B4" s="127" t="s">
        <v>27</v>
      </c>
      <c r="C4" s="75">
        <v>10</v>
      </c>
      <c r="D4" s="126">
        <v>9</v>
      </c>
      <c r="E4" s="126">
        <v>8</v>
      </c>
      <c r="F4" s="126">
        <v>7</v>
      </c>
      <c r="G4" s="126">
        <v>6</v>
      </c>
      <c r="H4" s="128">
        <v>5</v>
      </c>
      <c r="K4" s="132"/>
      <c r="L4" s="132"/>
      <c r="M4" s="132"/>
      <c r="N4" s="132"/>
      <c r="O4" s="132"/>
    </row>
    <row r="5" spans="2:18" x14ac:dyDescent="0.25">
      <c r="B5" s="19" t="s">
        <v>201</v>
      </c>
      <c r="C5" s="76">
        <v>15</v>
      </c>
      <c r="D5" s="76">
        <f>$C5/($C$4/D$4)</f>
        <v>13.5</v>
      </c>
      <c r="E5" s="76">
        <f>$C5/($C$4/E$4)</f>
        <v>12</v>
      </c>
      <c r="F5" s="76">
        <f>$C5/($C$4/F$4)</f>
        <v>10.5</v>
      </c>
      <c r="G5" s="76">
        <f>$C5/($C$4/G$4)</f>
        <v>9</v>
      </c>
      <c r="H5" s="129">
        <f>$C5/($C$4/H$4)</f>
        <v>7.5</v>
      </c>
      <c r="K5" s="158" t="s">
        <v>211</v>
      </c>
      <c r="L5" s="150">
        <v>60</v>
      </c>
      <c r="M5" s="151"/>
      <c r="N5" s="152"/>
      <c r="O5" s="159"/>
      <c r="P5" s="34"/>
    </row>
    <row r="6" spans="2:18" x14ac:dyDescent="0.25">
      <c r="B6" s="19" t="s">
        <v>202</v>
      </c>
      <c r="C6" s="76">
        <v>1</v>
      </c>
      <c r="D6" s="76">
        <f>$C6/($C$4/D$4)</f>
        <v>0.89999999999999991</v>
      </c>
      <c r="E6" s="76">
        <f>$C6/($C$4/E$4)</f>
        <v>0.8</v>
      </c>
      <c r="F6" s="76">
        <f t="shared" ref="F6:H7" si="0">$C6/($C$4/F$4)</f>
        <v>0.7</v>
      </c>
      <c r="G6" s="76">
        <f t="shared" si="0"/>
        <v>0.6</v>
      </c>
      <c r="H6" s="129">
        <f t="shared" si="0"/>
        <v>0.5</v>
      </c>
      <c r="K6" s="160"/>
      <c r="L6" s="28"/>
      <c r="M6" s="153"/>
      <c r="N6" s="28"/>
      <c r="O6" s="161"/>
      <c r="P6" s="34"/>
    </row>
    <row r="7" spans="2:18" ht="15.75" thickBot="1" x14ac:dyDescent="0.3">
      <c r="B7" s="127" t="s">
        <v>203</v>
      </c>
      <c r="C7" s="91">
        <v>1</v>
      </c>
      <c r="D7" s="91">
        <f>$C7/($C$4/D$4)</f>
        <v>0.89999999999999991</v>
      </c>
      <c r="E7" s="91">
        <f>$C7/($C$4/E$4)</f>
        <v>0.8</v>
      </c>
      <c r="F7" s="91">
        <f t="shared" si="0"/>
        <v>0.7</v>
      </c>
      <c r="G7" s="91">
        <f t="shared" si="0"/>
        <v>0.6</v>
      </c>
      <c r="H7" s="130">
        <f t="shared" si="0"/>
        <v>0.5</v>
      </c>
      <c r="K7" s="162" t="s">
        <v>209</v>
      </c>
      <c r="L7" s="146"/>
      <c r="M7" s="140"/>
      <c r="N7" s="146" t="s">
        <v>210</v>
      </c>
      <c r="O7" s="163"/>
      <c r="P7" s="138"/>
    </row>
    <row r="8" spans="2:18" ht="15.75" thickBot="1" x14ac:dyDescent="0.3">
      <c r="B8" s="20" t="s">
        <v>204</v>
      </c>
      <c r="C8" s="90">
        <f>SUM(C5:C7)</f>
        <v>17</v>
      </c>
      <c r="D8" s="90">
        <f t="shared" ref="D8:E8" si="1">SUM(D5:D7)</f>
        <v>15.3</v>
      </c>
      <c r="E8" s="90">
        <f t="shared" si="1"/>
        <v>13.600000000000001</v>
      </c>
      <c r="F8" s="90">
        <f t="shared" ref="F8" si="2">SUM(F5:F7)</f>
        <v>11.899999999999999</v>
      </c>
      <c r="G8" s="90">
        <f t="shared" ref="G8" si="3">SUM(G5:G7)</f>
        <v>10.199999999999999</v>
      </c>
      <c r="H8" s="131">
        <f t="shared" ref="H8" si="4">SUM(H5:H7)</f>
        <v>8.5</v>
      </c>
      <c r="K8" s="164" t="s">
        <v>50</v>
      </c>
      <c r="L8" s="147" t="s">
        <v>51</v>
      </c>
      <c r="M8" s="141"/>
      <c r="N8" s="148" t="s">
        <v>50</v>
      </c>
      <c r="O8" s="165" t="s">
        <v>51</v>
      </c>
    </row>
    <row r="9" spans="2:18" ht="15.75" thickBot="1" x14ac:dyDescent="0.3">
      <c r="K9" s="166">
        <v>55</v>
      </c>
      <c r="L9" s="144">
        <f>CONVERT(K9, "C", "F")</f>
        <v>131</v>
      </c>
      <c r="M9" s="142"/>
      <c r="N9" s="149">
        <f>0.2/2*(K9-CONVERT($L5,"F","C"))+K9</f>
        <v>58.944444444444443</v>
      </c>
      <c r="O9" s="167">
        <f>CONVERT(N9, "C", "F")</f>
        <v>138.1</v>
      </c>
    </row>
    <row r="10" spans="2:18" ht="18.75" x14ac:dyDescent="0.3">
      <c r="B10" s="184" t="s">
        <v>212</v>
      </c>
      <c r="C10" s="185"/>
      <c r="D10" s="185"/>
      <c r="E10" s="185"/>
      <c r="F10" s="185"/>
      <c r="G10" s="185"/>
      <c r="H10" s="186"/>
      <c r="K10" s="166">
        <v>62.5</v>
      </c>
      <c r="L10" s="144">
        <f>CONVERT(K10, "C", "F")</f>
        <v>144.5</v>
      </c>
      <c r="M10" s="143"/>
      <c r="N10" s="149">
        <f>0.2/2*(K10-CONVERT($L5,"F","C"))+K10</f>
        <v>67.194444444444443</v>
      </c>
      <c r="O10" s="167">
        <f>CONVERT(N10, "C", "F")</f>
        <v>152.94999999999999</v>
      </c>
    </row>
    <row r="11" spans="2:18" x14ac:dyDescent="0.25">
      <c r="B11" s="72" t="s">
        <v>27</v>
      </c>
      <c r="C11" s="133">
        <v>10</v>
      </c>
      <c r="D11" s="133">
        <v>9</v>
      </c>
      <c r="E11" s="133">
        <v>8</v>
      </c>
      <c r="F11" s="133">
        <v>7</v>
      </c>
      <c r="G11" s="133">
        <v>6</v>
      </c>
      <c r="H11" s="95">
        <v>5</v>
      </c>
      <c r="K11" s="168">
        <v>70</v>
      </c>
      <c r="L11" s="154">
        <f>CONVERT(K11, "C", "F")</f>
        <v>158</v>
      </c>
      <c r="M11" s="155"/>
      <c r="N11" s="156">
        <f>0.2/2*(K11-CONVERT($L5,"F","C"))+K11</f>
        <v>75.444444444444443</v>
      </c>
      <c r="O11" s="169">
        <f>CONVERT(N11, "C", "F")</f>
        <v>167.8</v>
      </c>
    </row>
    <row r="12" spans="2:18" x14ac:dyDescent="0.25">
      <c r="B12" s="51" t="s">
        <v>205</v>
      </c>
      <c r="C12" s="7">
        <v>2</v>
      </c>
      <c r="D12" s="7">
        <f>$C12/($C$11/D$11)</f>
        <v>1.7999999999999998</v>
      </c>
      <c r="E12" s="7">
        <f t="shared" ref="E12:H12" si="5">$C12/($C$11/E$11)</f>
        <v>1.6</v>
      </c>
      <c r="F12" s="7">
        <f t="shared" si="5"/>
        <v>1.4</v>
      </c>
      <c r="G12" s="7">
        <f t="shared" si="5"/>
        <v>1.2</v>
      </c>
      <c r="H12" s="96">
        <f t="shared" si="5"/>
        <v>1</v>
      </c>
      <c r="K12" s="180"/>
      <c r="L12" s="151"/>
      <c r="M12" s="151"/>
      <c r="N12" s="151"/>
      <c r="O12" s="181"/>
    </row>
    <row r="13" spans="2:18" x14ac:dyDescent="0.25">
      <c r="B13" s="51" t="s">
        <v>206</v>
      </c>
      <c r="C13" s="7">
        <v>2</v>
      </c>
      <c r="D13" s="7">
        <f t="shared" ref="D13:H14" si="6">$C13/($C$11/D$11)</f>
        <v>1.7999999999999998</v>
      </c>
      <c r="E13" s="7">
        <f t="shared" si="6"/>
        <v>1.6</v>
      </c>
      <c r="F13" s="7">
        <f t="shared" si="6"/>
        <v>1.4</v>
      </c>
      <c r="G13" s="7">
        <f t="shared" si="6"/>
        <v>1.2</v>
      </c>
      <c r="H13" s="96">
        <f t="shared" si="6"/>
        <v>1</v>
      </c>
      <c r="K13" s="170" t="s">
        <v>211</v>
      </c>
      <c r="L13" s="157">
        <v>70</v>
      </c>
      <c r="M13" s="153"/>
      <c r="N13" s="28"/>
      <c r="O13" s="161"/>
    </row>
    <row r="14" spans="2:18" ht="15.75" thickBot="1" x14ac:dyDescent="0.3">
      <c r="B14" s="57" t="s">
        <v>207</v>
      </c>
      <c r="C14" s="134">
        <v>1</v>
      </c>
      <c r="D14" s="134">
        <f t="shared" si="6"/>
        <v>0.89999999999999991</v>
      </c>
      <c r="E14" s="134">
        <f t="shared" si="6"/>
        <v>0.8</v>
      </c>
      <c r="F14" s="134">
        <f t="shared" si="6"/>
        <v>0.7</v>
      </c>
      <c r="G14" s="134">
        <f t="shared" si="6"/>
        <v>0.6</v>
      </c>
      <c r="H14" s="58">
        <f t="shared" si="6"/>
        <v>0.5</v>
      </c>
      <c r="K14" s="160"/>
      <c r="L14" s="28"/>
      <c r="M14" s="153"/>
      <c r="N14" s="28"/>
      <c r="O14" s="161"/>
    </row>
    <row r="15" spans="2:18" ht="15.75" thickBot="1" x14ac:dyDescent="0.3">
      <c r="C15" s="1"/>
      <c r="K15" s="162" t="s">
        <v>209</v>
      </c>
      <c r="L15" s="146"/>
      <c r="M15" s="140"/>
      <c r="N15" s="146" t="s">
        <v>210</v>
      </c>
      <c r="O15" s="163"/>
    </row>
    <row r="16" spans="2:18" ht="18.75" x14ac:dyDescent="0.3">
      <c r="B16" s="184" t="s">
        <v>213</v>
      </c>
      <c r="C16" s="185"/>
      <c r="D16" s="185"/>
      <c r="E16" s="185"/>
      <c r="F16" s="185"/>
      <c r="G16" s="185"/>
      <c r="H16" s="186"/>
      <c r="K16" s="164" t="s">
        <v>50</v>
      </c>
      <c r="L16" s="147" t="s">
        <v>51</v>
      </c>
      <c r="M16" s="141"/>
      <c r="N16" s="148" t="s">
        <v>50</v>
      </c>
      <c r="O16" s="165" t="s">
        <v>51</v>
      </c>
    </row>
    <row r="17" spans="1:15" x14ac:dyDescent="0.25">
      <c r="B17" s="72" t="s">
        <v>27</v>
      </c>
      <c r="C17" s="133">
        <v>10</v>
      </c>
      <c r="D17" s="133">
        <v>9</v>
      </c>
      <c r="E17" s="133">
        <v>8</v>
      </c>
      <c r="F17" s="133">
        <v>7</v>
      </c>
      <c r="G17" s="133">
        <v>6</v>
      </c>
      <c r="H17" s="95">
        <v>5</v>
      </c>
      <c r="K17" s="166">
        <v>55</v>
      </c>
      <c r="L17" s="144">
        <f>CONVERT(K17, "C", "F")</f>
        <v>131</v>
      </c>
      <c r="M17" s="142"/>
      <c r="N17" s="149">
        <f>0.2/2*(K17-CONVERT($L13,"F","C"))+K17</f>
        <v>58.388888888888886</v>
      </c>
      <c r="O17" s="167">
        <f>CONVERT(N17, "C", "F")</f>
        <v>137.1</v>
      </c>
    </row>
    <row r="18" spans="1:15" x14ac:dyDescent="0.25">
      <c r="B18" s="51" t="s">
        <v>205</v>
      </c>
      <c r="C18" s="7">
        <v>56.69</v>
      </c>
      <c r="D18" s="135">
        <f>$C18/($C$11/D$11)</f>
        <v>51.020999999999994</v>
      </c>
      <c r="E18" s="135">
        <f t="shared" ref="E18:H18" si="7">$C18/($C$11/E$11)</f>
        <v>45.351999999999997</v>
      </c>
      <c r="F18" s="135">
        <f t="shared" si="7"/>
        <v>39.683</v>
      </c>
      <c r="G18" s="135">
        <f t="shared" si="7"/>
        <v>34.013999999999996</v>
      </c>
      <c r="H18" s="79">
        <f t="shared" si="7"/>
        <v>28.344999999999999</v>
      </c>
      <c r="K18" s="166">
        <v>62.5</v>
      </c>
      <c r="L18" s="144">
        <f>CONVERT(K18, "C", "F")</f>
        <v>144.5</v>
      </c>
      <c r="M18" s="143"/>
      <c r="N18" s="149">
        <f>0.2/2*(K18-CONVERT($L13,"F","C"))+K18</f>
        <v>66.638888888888886</v>
      </c>
      <c r="O18" s="167">
        <f>CONVERT(N18, "C", "F")</f>
        <v>151.94999999999999</v>
      </c>
    </row>
    <row r="19" spans="1:15" x14ac:dyDescent="0.25">
      <c r="B19" s="51" t="s">
        <v>206</v>
      </c>
      <c r="C19" s="7">
        <v>56.69</v>
      </c>
      <c r="D19" s="135">
        <f t="shared" ref="D19:H20" si="8">$C19/($C$11/D$11)</f>
        <v>51.020999999999994</v>
      </c>
      <c r="E19" s="135">
        <f t="shared" si="8"/>
        <v>45.351999999999997</v>
      </c>
      <c r="F19" s="135">
        <f t="shared" si="8"/>
        <v>39.683</v>
      </c>
      <c r="G19" s="135">
        <f t="shared" si="8"/>
        <v>34.013999999999996</v>
      </c>
      <c r="H19" s="79">
        <f t="shared" si="8"/>
        <v>28.344999999999999</v>
      </c>
      <c r="K19" s="168">
        <v>70</v>
      </c>
      <c r="L19" s="154">
        <f>CONVERT(K19, "C", "F")</f>
        <v>158</v>
      </c>
      <c r="M19" s="155"/>
      <c r="N19" s="156">
        <f>0.2/2*(K19-CONVERT($L13,"F","C"))+K19</f>
        <v>74.888888888888886</v>
      </c>
      <c r="O19" s="169">
        <f>CONVERT(N19, "C", "F")</f>
        <v>166.8</v>
      </c>
    </row>
    <row r="20" spans="1:15" ht="15.75" thickBot="1" x14ac:dyDescent="0.3">
      <c r="B20" s="57" t="s">
        <v>207</v>
      </c>
      <c r="C20" s="134">
        <v>28.34</v>
      </c>
      <c r="D20" s="136">
        <f t="shared" si="8"/>
        <v>25.506</v>
      </c>
      <c r="E20" s="136">
        <f t="shared" si="8"/>
        <v>22.672000000000001</v>
      </c>
      <c r="F20" s="136">
        <f t="shared" si="8"/>
        <v>19.838000000000001</v>
      </c>
      <c r="G20" s="136">
        <f t="shared" si="8"/>
        <v>17.003999999999998</v>
      </c>
      <c r="H20" s="137">
        <f t="shared" si="8"/>
        <v>14.17</v>
      </c>
      <c r="K20" s="182"/>
      <c r="L20" s="153"/>
      <c r="M20" s="153"/>
      <c r="N20" s="153"/>
      <c r="O20" s="183"/>
    </row>
    <row r="21" spans="1:15" ht="15.75" thickBot="1" x14ac:dyDescent="0.3">
      <c r="K21" s="158" t="s">
        <v>211</v>
      </c>
      <c r="L21" s="150">
        <v>80</v>
      </c>
      <c r="M21" s="151"/>
      <c r="N21" s="152"/>
      <c r="O21" s="159"/>
    </row>
    <row r="22" spans="1:15" x14ac:dyDescent="0.25">
      <c r="B22" s="176"/>
      <c r="C22" s="177"/>
      <c r="D22" s="177"/>
      <c r="E22" s="177"/>
      <c r="F22" s="177"/>
      <c r="G22" s="177"/>
      <c r="H22" s="177"/>
      <c r="I22" s="12"/>
      <c r="K22" s="160"/>
      <c r="L22" s="28"/>
      <c r="M22" s="153"/>
      <c r="N22" s="28"/>
      <c r="O22" s="161"/>
    </row>
    <row r="23" spans="1:15" ht="15.75" thickBot="1" x14ac:dyDescent="0.3">
      <c r="A23" s="28"/>
      <c r="B23" s="50"/>
      <c r="C23" s="30"/>
      <c r="D23" s="30"/>
      <c r="E23" s="30"/>
      <c r="F23" s="30"/>
      <c r="G23" s="30"/>
      <c r="H23" s="30"/>
      <c r="I23" s="18"/>
      <c r="K23" s="162" t="s">
        <v>209</v>
      </c>
      <c r="L23" s="146"/>
      <c r="M23" s="140"/>
      <c r="N23" s="146" t="s">
        <v>210</v>
      </c>
      <c r="O23" s="163"/>
    </row>
    <row r="24" spans="1:15" x14ac:dyDescent="0.25">
      <c r="A24" s="28"/>
      <c r="B24" s="50"/>
      <c r="C24" s="30"/>
      <c r="D24" s="30"/>
      <c r="E24" s="30"/>
      <c r="F24" s="30"/>
      <c r="G24" s="30"/>
      <c r="H24" s="30"/>
      <c r="I24" s="18"/>
      <c r="K24" s="164" t="s">
        <v>50</v>
      </c>
      <c r="L24" s="147" t="s">
        <v>51</v>
      </c>
      <c r="M24" s="141"/>
      <c r="N24" s="148" t="s">
        <v>50</v>
      </c>
      <c r="O24" s="165" t="s">
        <v>51</v>
      </c>
    </row>
    <row r="25" spans="1:15" x14ac:dyDescent="0.25">
      <c r="A25" s="28"/>
      <c r="B25" s="50"/>
      <c r="C25" s="30"/>
      <c r="D25" s="30"/>
      <c r="E25" s="30"/>
      <c r="F25" s="30"/>
      <c r="G25" s="30"/>
      <c r="H25" s="30"/>
      <c r="I25" s="18"/>
      <c r="K25" s="166">
        <v>55</v>
      </c>
      <c r="L25" s="144">
        <f>CONVERT(K25, "C", "F")</f>
        <v>131</v>
      </c>
      <c r="M25" s="142"/>
      <c r="N25" s="149">
        <f>0.2/2*(K25-CONVERT($L21,"F","C"))+K25</f>
        <v>57.833333333333336</v>
      </c>
      <c r="O25" s="167">
        <f>CONVERT(N25, "C", "F")</f>
        <v>136.10000000000002</v>
      </c>
    </row>
    <row r="26" spans="1:15" x14ac:dyDescent="0.25">
      <c r="A26" s="28"/>
      <c r="B26" s="50"/>
      <c r="C26" s="30"/>
      <c r="D26" s="30"/>
      <c r="E26" s="30"/>
      <c r="F26" s="30"/>
      <c r="G26" s="30"/>
      <c r="H26" s="30"/>
      <c r="I26" s="18"/>
      <c r="K26" s="166">
        <v>62.5</v>
      </c>
      <c r="L26" s="144">
        <f>CONVERT(K26, "C", "F")</f>
        <v>144.5</v>
      </c>
      <c r="M26" s="143"/>
      <c r="N26" s="149">
        <f>0.2/2*(K26-CONVERT($L21,"F","C"))+K26</f>
        <v>66.083333333333329</v>
      </c>
      <c r="O26" s="167">
        <f>CONVERT(N26, "C", "F")</f>
        <v>150.94999999999999</v>
      </c>
    </row>
    <row r="27" spans="1:15" ht="15.75" thickBot="1" x14ac:dyDescent="0.3">
      <c r="A27" s="28"/>
      <c r="B27" s="50"/>
      <c r="C27" s="30"/>
      <c r="D27" s="30"/>
      <c r="E27" s="30"/>
      <c r="F27" s="30"/>
      <c r="G27" s="30"/>
      <c r="H27" s="30"/>
      <c r="I27" s="18"/>
      <c r="K27" s="171">
        <v>70</v>
      </c>
      <c r="L27" s="172">
        <f>CONVERT(K27, "C", "F")</f>
        <v>158</v>
      </c>
      <c r="M27" s="173"/>
      <c r="N27" s="174">
        <f>0.2/2*(K27-CONVERT($L21,"F","C"))+K27</f>
        <v>74.333333333333329</v>
      </c>
      <c r="O27" s="175">
        <f>CONVERT(N27, "C", "F")</f>
        <v>165.79999999999998</v>
      </c>
    </row>
    <row r="28" spans="1:15" x14ac:dyDescent="0.25">
      <c r="B28" s="50"/>
      <c r="C28" s="30"/>
      <c r="D28" s="30"/>
      <c r="E28" s="30"/>
      <c r="F28" s="30"/>
      <c r="G28" s="30"/>
      <c r="H28" s="30"/>
      <c r="I28" s="18"/>
      <c r="K28" s="39"/>
      <c r="L28" s="39"/>
      <c r="M28" s="39"/>
      <c r="N28" s="39"/>
      <c r="O28" s="39"/>
    </row>
    <row r="29" spans="1:15" x14ac:dyDescent="0.25">
      <c r="B29" s="50"/>
      <c r="C29" s="30"/>
      <c r="D29" s="30"/>
      <c r="E29" s="30"/>
      <c r="F29" s="30"/>
      <c r="G29" s="30"/>
      <c r="H29" s="30"/>
      <c r="I29" s="18"/>
      <c r="K29" s="39"/>
      <c r="L29" s="39"/>
      <c r="M29" s="39"/>
      <c r="N29" s="39"/>
      <c r="O29" s="39"/>
    </row>
    <row r="30" spans="1:15" hidden="1" x14ac:dyDescent="0.25">
      <c r="B30" s="50"/>
      <c r="C30" s="30"/>
      <c r="D30" s="30"/>
      <c r="E30" s="30"/>
      <c r="F30" s="30"/>
      <c r="G30" s="30"/>
      <c r="H30" s="30"/>
      <c r="I30" s="18"/>
      <c r="K30" s="39"/>
      <c r="L30" s="39"/>
      <c r="M30" s="39"/>
      <c r="N30" s="39"/>
      <c r="O30" s="39"/>
    </row>
    <row r="31" spans="1:15" x14ac:dyDescent="0.25">
      <c r="B31" s="50"/>
      <c r="C31" s="30"/>
      <c r="D31" s="30"/>
      <c r="E31" s="30"/>
      <c r="F31" s="30"/>
      <c r="G31" s="30"/>
      <c r="H31" s="30"/>
      <c r="I31" s="18"/>
      <c r="K31" s="39"/>
      <c r="L31" s="39"/>
      <c r="M31" s="39"/>
      <c r="N31" s="39"/>
      <c r="O31" s="39"/>
    </row>
    <row r="32" spans="1:15" x14ac:dyDescent="0.25">
      <c r="B32" s="50"/>
      <c r="C32" s="30"/>
      <c r="D32" s="30"/>
      <c r="E32" s="30"/>
      <c r="F32" s="30"/>
      <c r="G32" s="30"/>
      <c r="H32" s="30"/>
      <c r="I32" s="18"/>
      <c r="K32" s="39"/>
      <c r="L32" s="39"/>
      <c r="M32" s="39"/>
      <c r="N32" s="39"/>
      <c r="O32" s="39"/>
    </row>
    <row r="33" spans="2:16" x14ac:dyDescent="0.25">
      <c r="B33" s="50"/>
      <c r="C33" s="30"/>
      <c r="D33" s="30"/>
      <c r="E33" s="30"/>
      <c r="F33" s="30"/>
      <c r="G33" s="30"/>
      <c r="H33" s="30"/>
      <c r="I33" s="18"/>
      <c r="K33" s="39"/>
      <c r="L33" s="39"/>
      <c r="M33" s="39"/>
      <c r="N33" s="39"/>
      <c r="O33" s="39"/>
    </row>
    <row r="34" spans="2:16" x14ac:dyDescent="0.25">
      <c r="B34" s="50"/>
      <c r="C34" s="30"/>
      <c r="D34" s="30"/>
      <c r="E34" s="30"/>
      <c r="F34" s="30"/>
      <c r="G34" s="30"/>
      <c r="H34" s="30"/>
      <c r="I34" s="18"/>
      <c r="K34" s="39"/>
      <c r="L34" s="39"/>
      <c r="M34" s="39"/>
      <c r="N34" s="39"/>
      <c r="O34" s="39"/>
    </row>
    <row r="35" spans="2:16" x14ac:dyDescent="0.25">
      <c r="B35" s="50"/>
      <c r="C35" s="30"/>
      <c r="D35" s="30"/>
      <c r="E35" s="30"/>
      <c r="F35" s="30"/>
      <c r="G35" s="30"/>
      <c r="H35" s="30"/>
      <c r="I35" s="18"/>
      <c r="K35" s="39"/>
      <c r="L35" s="39"/>
      <c r="M35" s="39"/>
      <c r="N35" s="39"/>
      <c r="O35" s="39"/>
    </row>
    <row r="36" spans="2:16" x14ac:dyDescent="0.25">
      <c r="B36" s="50"/>
      <c r="C36" s="30"/>
      <c r="D36" s="30"/>
      <c r="E36" s="30"/>
      <c r="F36" s="30"/>
      <c r="G36" s="30"/>
      <c r="H36" s="30"/>
      <c r="I36" s="18"/>
      <c r="K36" s="39"/>
      <c r="L36" s="39"/>
      <c r="M36" s="39"/>
      <c r="N36" s="39"/>
      <c r="O36" s="39"/>
    </row>
    <row r="37" spans="2:16" x14ac:dyDescent="0.25">
      <c r="B37" s="50"/>
      <c r="C37" s="30"/>
      <c r="D37" s="30"/>
      <c r="E37" s="30"/>
      <c r="F37" s="30"/>
      <c r="G37" s="30"/>
      <c r="H37" s="30"/>
      <c r="I37" s="18"/>
      <c r="K37" s="39"/>
      <c r="L37" s="39"/>
      <c r="M37" s="39"/>
      <c r="N37" s="39"/>
      <c r="O37" s="39"/>
    </row>
    <row r="38" spans="2:16" x14ac:dyDescent="0.25">
      <c r="B38" s="50"/>
      <c r="C38" s="30"/>
      <c r="D38" s="30"/>
      <c r="E38" s="30"/>
      <c r="F38" s="30"/>
      <c r="G38" s="30"/>
      <c r="H38" s="30"/>
      <c r="I38" s="18"/>
      <c r="K38" s="39"/>
      <c r="L38" s="39"/>
      <c r="M38" s="39"/>
      <c r="N38" s="39"/>
      <c r="O38" s="39"/>
    </row>
    <row r="39" spans="2:16" ht="15.75" thickBot="1" x14ac:dyDescent="0.3">
      <c r="B39" s="178"/>
      <c r="C39" s="179"/>
      <c r="D39" s="179"/>
      <c r="E39" s="179"/>
      <c r="F39" s="179"/>
      <c r="G39" s="179"/>
      <c r="H39" s="179"/>
      <c r="I39" s="23"/>
      <c r="K39" s="39"/>
      <c r="L39" s="39"/>
      <c r="M39" s="39"/>
      <c r="N39" s="39"/>
      <c r="O39" s="39"/>
      <c r="P39" s="145"/>
    </row>
    <row r="40" spans="2:16" x14ac:dyDescent="0.25">
      <c r="K40" s="145"/>
      <c r="L40" s="145"/>
      <c r="M40" s="145"/>
      <c r="N40" s="145"/>
      <c r="O40" s="145"/>
      <c r="P40" s="145"/>
    </row>
    <row r="41" spans="2:16" x14ac:dyDescent="0.25">
      <c r="K41" s="145"/>
      <c r="L41" s="145"/>
      <c r="M41" s="145"/>
      <c r="N41" s="145"/>
      <c r="O41" s="145"/>
      <c r="P41" s="145"/>
    </row>
  </sheetData>
  <mergeCells count="10">
    <mergeCell ref="K7:L7"/>
    <mergeCell ref="K15:L15"/>
    <mergeCell ref="N15:O15"/>
    <mergeCell ref="N23:O23"/>
    <mergeCell ref="K23:L23"/>
    <mergeCell ref="K3:O3"/>
    <mergeCell ref="N7:O7"/>
    <mergeCell ref="B3:H3"/>
    <mergeCell ref="B10:H10"/>
    <mergeCell ref="B16:H16"/>
  </mergeCells>
  <pageMargins left="0" right="0" top="0" bottom="0" header="0" footer="0"/>
  <pageSetup scale="75" orientation="landscape" r:id="rId1"/>
  <colBreaks count="1" manualBreakCount="1">
    <brk id="15" max="1048575" man="1"/>
  </col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pageSetUpPr fitToPage="1"/>
  </sheetPr>
  <dimension ref="B1:S18"/>
  <sheetViews>
    <sheetView view="pageBreakPreview" topLeftCell="B1" zoomScaleNormal="100" zoomScaleSheetLayoutView="100" workbookViewId="0">
      <selection activeCell="J5" sqref="J5"/>
    </sheetView>
  </sheetViews>
  <sheetFormatPr defaultRowHeight="15" x14ac:dyDescent="0.25"/>
  <cols>
    <col min="2" max="2" width="27" customWidth="1"/>
    <col min="18" max="18" width="18.7109375" customWidth="1"/>
  </cols>
  <sheetData>
    <row r="1" spans="2:19" ht="15.75" thickBot="1" x14ac:dyDescent="0.3"/>
    <row r="2" spans="2:19" ht="18.75" x14ac:dyDescent="0.3">
      <c r="B2" s="9" t="s">
        <v>0</v>
      </c>
      <c r="C2" s="10"/>
      <c r="D2" s="11"/>
      <c r="E2" s="11"/>
      <c r="F2" s="11"/>
      <c r="G2" s="11"/>
      <c r="H2" s="11"/>
      <c r="I2" s="11"/>
      <c r="J2" s="11"/>
      <c r="K2" s="11"/>
      <c r="L2" s="11"/>
      <c r="M2" s="11"/>
      <c r="N2" s="11"/>
      <c r="O2" s="11"/>
      <c r="P2" s="11"/>
      <c r="Q2" s="11"/>
      <c r="R2" s="12"/>
    </row>
    <row r="3" spans="2:19" ht="15.75" thickBot="1" x14ac:dyDescent="0.3">
      <c r="B3" s="24"/>
      <c r="C3" s="25" t="s">
        <v>6</v>
      </c>
      <c r="D3" s="26" t="s">
        <v>7</v>
      </c>
      <c r="E3" s="26" t="s">
        <v>8</v>
      </c>
      <c r="F3" s="26" t="s">
        <v>9</v>
      </c>
      <c r="G3" s="26" t="s">
        <v>10</v>
      </c>
      <c r="H3" s="26" t="s">
        <v>11</v>
      </c>
      <c r="I3" s="26" t="s">
        <v>1</v>
      </c>
      <c r="J3" s="26" t="s">
        <v>24</v>
      </c>
      <c r="K3" s="26" t="s">
        <v>2</v>
      </c>
      <c r="L3" s="26" t="s">
        <v>12</v>
      </c>
      <c r="M3" s="26" t="s">
        <v>13</v>
      </c>
      <c r="N3" s="26" t="s">
        <v>14</v>
      </c>
      <c r="O3" s="26" t="s">
        <v>15</v>
      </c>
      <c r="P3" s="26" t="s">
        <v>16</v>
      </c>
      <c r="Q3" s="26" t="s">
        <v>17</v>
      </c>
      <c r="R3" s="27"/>
    </row>
    <row r="4" spans="2:19" x14ac:dyDescent="0.25">
      <c r="B4" s="13" t="s">
        <v>5</v>
      </c>
      <c r="C4" s="3">
        <v>0.98</v>
      </c>
      <c r="D4" s="4">
        <v>0.02</v>
      </c>
      <c r="E4" s="4">
        <v>0</v>
      </c>
      <c r="F4" s="4">
        <v>0.8</v>
      </c>
      <c r="G4" s="4">
        <v>0.02</v>
      </c>
      <c r="H4" s="4">
        <v>0.04</v>
      </c>
      <c r="I4" s="5">
        <v>0.80500000000000005</v>
      </c>
      <c r="J4" s="6">
        <f>K4*46</f>
        <v>36.57</v>
      </c>
      <c r="K4" s="4">
        <v>0.79500000000000004</v>
      </c>
      <c r="L4" s="4">
        <v>0.01</v>
      </c>
      <c r="M4" s="4">
        <v>0.125</v>
      </c>
      <c r="N4" s="6">
        <v>42</v>
      </c>
      <c r="O4" s="6">
        <v>50</v>
      </c>
      <c r="P4" s="6">
        <v>150</v>
      </c>
      <c r="Q4" s="6">
        <v>1.8</v>
      </c>
      <c r="R4" s="14" t="s">
        <v>18</v>
      </c>
    </row>
    <row r="5" spans="2:19" x14ac:dyDescent="0.25">
      <c r="B5" s="13" t="s">
        <v>4</v>
      </c>
      <c r="C5" s="3">
        <v>0</v>
      </c>
      <c r="D5" s="4">
        <v>0.05</v>
      </c>
      <c r="E5" s="4">
        <v>0.95</v>
      </c>
      <c r="F5" s="4">
        <v>0.8</v>
      </c>
      <c r="G5" s="4">
        <v>0.05</v>
      </c>
      <c r="H5" s="4">
        <v>5.5E-2</v>
      </c>
      <c r="I5" s="5">
        <v>0.73</v>
      </c>
      <c r="J5" s="6">
        <f>I5*46</f>
        <v>33.58</v>
      </c>
      <c r="K5" s="4"/>
      <c r="L5" s="4"/>
      <c r="M5" s="7"/>
      <c r="N5" s="6"/>
      <c r="O5" s="6"/>
      <c r="P5" s="6"/>
      <c r="Q5" s="6">
        <v>60</v>
      </c>
      <c r="R5" s="14"/>
    </row>
    <row r="6" spans="2:19" x14ac:dyDescent="0.25">
      <c r="B6" s="13" t="s">
        <v>3</v>
      </c>
      <c r="C6" s="3">
        <v>0</v>
      </c>
      <c r="D6" s="4">
        <v>0</v>
      </c>
      <c r="E6" s="4">
        <v>1</v>
      </c>
      <c r="F6" s="4">
        <v>0.75</v>
      </c>
      <c r="G6" s="4">
        <v>0.05</v>
      </c>
      <c r="H6" s="4">
        <v>6.5000000000000002E-2</v>
      </c>
      <c r="I6" s="5">
        <v>0.73</v>
      </c>
      <c r="J6" s="6">
        <f>I6*46</f>
        <v>33.58</v>
      </c>
      <c r="K6" s="4"/>
      <c r="L6" s="4"/>
      <c r="M6" s="7"/>
      <c r="N6" s="6"/>
      <c r="O6" s="6"/>
      <c r="P6" s="6"/>
      <c r="Q6" s="6">
        <v>1.5</v>
      </c>
      <c r="R6" s="14" t="s">
        <v>18</v>
      </c>
    </row>
    <row r="7" spans="2:19" x14ac:dyDescent="0.25">
      <c r="B7" s="29"/>
      <c r="C7" s="16"/>
      <c r="D7" s="17"/>
      <c r="E7" s="17"/>
      <c r="F7" s="17"/>
      <c r="G7" s="17"/>
      <c r="H7" s="17"/>
      <c r="I7" s="17"/>
      <c r="J7" s="17"/>
      <c r="K7" s="17"/>
      <c r="L7" s="17"/>
      <c r="M7" s="17"/>
      <c r="N7" s="17"/>
      <c r="O7" s="17"/>
      <c r="P7" s="17"/>
      <c r="Q7" s="17"/>
      <c r="R7" s="18"/>
    </row>
    <row r="8" spans="2:19" ht="18.75" x14ac:dyDescent="0.3">
      <c r="B8" s="15" t="s">
        <v>56</v>
      </c>
      <c r="C8" s="16"/>
      <c r="D8" s="17"/>
      <c r="E8" s="17"/>
      <c r="F8" s="17"/>
      <c r="G8" s="17"/>
      <c r="H8" s="17"/>
      <c r="I8" s="17"/>
      <c r="J8" s="17"/>
      <c r="K8" s="17"/>
      <c r="L8" s="17"/>
      <c r="M8" s="17"/>
      <c r="N8" s="17"/>
      <c r="O8" s="17"/>
      <c r="P8" s="17"/>
      <c r="Q8" s="17"/>
      <c r="R8" s="18"/>
    </row>
    <row r="9" spans="2:19" x14ac:dyDescent="0.25">
      <c r="B9" s="19" t="s">
        <v>19</v>
      </c>
      <c r="C9" s="16" t="s">
        <v>25</v>
      </c>
      <c r="D9" s="17"/>
      <c r="E9" s="17"/>
      <c r="F9" s="17"/>
      <c r="G9" s="17"/>
      <c r="H9" s="17"/>
      <c r="I9" s="17"/>
      <c r="J9" s="17"/>
      <c r="K9" s="17"/>
      <c r="L9" s="17"/>
      <c r="M9" s="17"/>
      <c r="N9" s="17"/>
      <c r="O9" s="17"/>
      <c r="P9" s="17"/>
      <c r="Q9" s="17"/>
      <c r="R9" s="18"/>
    </row>
    <row r="10" spans="2:19" ht="15.75" thickBot="1" x14ac:dyDescent="0.3">
      <c r="B10" s="20" t="s">
        <v>20</v>
      </c>
      <c r="C10" s="21" t="s">
        <v>21</v>
      </c>
      <c r="D10" s="22"/>
      <c r="E10" s="22"/>
      <c r="F10" s="22"/>
      <c r="G10" s="22"/>
      <c r="H10" s="22"/>
      <c r="I10" s="22"/>
      <c r="J10" s="22"/>
      <c r="K10" s="22"/>
      <c r="L10" s="22"/>
      <c r="M10" s="22"/>
      <c r="N10" s="22"/>
      <c r="O10" s="22"/>
      <c r="P10" s="22"/>
      <c r="Q10" s="22"/>
      <c r="R10" s="23"/>
    </row>
    <row r="12" spans="2:19" x14ac:dyDescent="0.25">
      <c r="B12" s="33" t="s">
        <v>105</v>
      </c>
    </row>
    <row r="14" spans="2:19" ht="84" customHeight="1" x14ac:dyDescent="0.25">
      <c r="B14" s="115" t="s">
        <v>106</v>
      </c>
      <c r="C14" s="115"/>
      <c r="D14" s="115"/>
      <c r="E14" s="115"/>
      <c r="F14" s="115"/>
      <c r="G14" s="115"/>
      <c r="H14" s="115"/>
      <c r="I14" s="115"/>
      <c r="J14" s="115"/>
      <c r="K14" s="115"/>
      <c r="L14" s="115"/>
      <c r="M14" s="115"/>
      <c r="N14" s="115"/>
      <c r="O14" s="115"/>
      <c r="P14" s="115"/>
      <c r="Q14" s="115"/>
      <c r="R14" s="115"/>
      <c r="S14" s="41"/>
    </row>
    <row r="16" spans="2:19" x14ac:dyDescent="0.25">
      <c r="B16" s="33" t="s">
        <v>107</v>
      </c>
    </row>
    <row r="18" spans="2:18" ht="55.5" customHeight="1" x14ac:dyDescent="0.25">
      <c r="B18" s="115" t="s">
        <v>108</v>
      </c>
      <c r="C18" s="115"/>
      <c r="D18" s="115"/>
      <c r="E18" s="115"/>
      <c r="F18" s="115"/>
      <c r="G18" s="115"/>
      <c r="H18" s="115"/>
      <c r="I18" s="115"/>
      <c r="J18" s="115"/>
      <c r="K18" s="115"/>
      <c r="L18" s="115"/>
      <c r="M18" s="115"/>
      <c r="N18" s="115"/>
      <c r="O18" s="115"/>
      <c r="P18" s="115"/>
      <c r="Q18" s="115"/>
      <c r="R18" s="115"/>
    </row>
  </sheetData>
  <mergeCells count="2">
    <mergeCell ref="B14:R14"/>
    <mergeCell ref="B18:R18"/>
  </mergeCells>
  <pageMargins left="0" right="0" top="0" bottom="0" header="0" footer="0"/>
  <pageSetup scale="73"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Lab Calculations</vt:lpstr>
      <vt:lpstr>Procedure</vt:lpstr>
      <vt:lpstr>Brew Day Worksheet</vt:lpstr>
      <vt:lpstr>Charts</vt:lpstr>
      <vt:lpstr>Appendix</vt:lpstr>
      <vt:lpstr>Appendix!Print_Area</vt:lpstr>
      <vt:lpstr>'Brew Day Worksheet'!Print_Area</vt:lpstr>
      <vt:lpstr>Charts!Print_Area</vt:lpstr>
      <vt:lpstr>Procedure!Print_Area</vt:lpstr>
    </vt:vector>
  </TitlesOfParts>
  <Company>Toshiba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 Williams</dc:creator>
  <cp:lastModifiedBy>Learning Center Admin</cp:lastModifiedBy>
  <cp:lastPrinted>2011-03-29T05:05:47Z</cp:lastPrinted>
  <dcterms:created xsi:type="dcterms:W3CDTF">2011-03-13T01:00:17Z</dcterms:created>
  <dcterms:modified xsi:type="dcterms:W3CDTF">2011-03-29T05:44:20Z</dcterms:modified>
</cp:coreProperties>
</file>